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showInkAnnotation="0"/>
  <bookViews>
    <workbookView xWindow="-120" yWindow="-120" windowWidth="25440" windowHeight="15990" tabRatio="583" firstSheet="1" activeTab="3"/>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78" i="9" l="1"/>
  <c r="J1478" i="9"/>
  <c r="F348" i="9"/>
  <c r="F347" i="9"/>
  <c r="F346" i="9"/>
  <c r="F345" i="9"/>
  <c r="F344" i="9"/>
  <c r="F343" i="9"/>
  <c r="F342" i="9"/>
  <c r="M341" i="9"/>
  <c r="F341" i="9" s="1"/>
  <c r="B341" i="9" s="1"/>
  <c r="L341" i="9"/>
  <c r="E341" i="9"/>
  <c r="H340" i="9"/>
  <c r="G340" i="9"/>
  <c r="E340" i="9" s="1"/>
  <c r="B340" i="9" s="1"/>
  <c r="F340" i="9"/>
  <c r="F339" i="9"/>
  <c r="F338" i="9"/>
  <c r="F337" i="9"/>
  <c r="F336" i="9"/>
  <c r="H335" i="9"/>
  <c r="G335" i="9"/>
  <c r="F335" i="9"/>
  <c r="F334" i="9"/>
  <c r="H333" i="9"/>
  <c r="G333" i="9"/>
  <c r="E333" i="9" s="1"/>
  <c r="B333" i="9" s="1"/>
  <c r="F333" i="9"/>
  <c r="H332" i="9"/>
  <c r="G332" i="9"/>
  <c r="E332" i="9" s="1"/>
  <c r="B332" i="9" s="1"/>
  <c r="F332" i="9"/>
  <c r="H331" i="9"/>
  <c r="E331" i="9" s="1"/>
  <c r="B331" i="9" s="1"/>
  <c r="G331" i="9"/>
  <c r="F331" i="9"/>
  <c r="H330" i="9"/>
  <c r="G330" i="9"/>
  <c r="F330" i="9"/>
  <c r="E330" i="9"/>
  <c r="B330" i="9" s="1"/>
  <c r="H329" i="9"/>
  <c r="G329" i="9"/>
  <c r="E329" i="9" s="1"/>
  <c r="B329" i="9" s="1"/>
  <c r="F329" i="9"/>
  <c r="H328" i="9"/>
  <c r="G328" i="9"/>
  <c r="F328" i="9"/>
  <c r="E328" i="9"/>
  <c r="B328" i="9" s="1"/>
  <c r="H327" i="9"/>
  <c r="G327" i="9"/>
  <c r="F327" i="9"/>
  <c r="E327" i="9"/>
  <c r="B327" i="9" s="1"/>
  <c r="H326" i="9"/>
  <c r="G326" i="9"/>
  <c r="E326" i="9" s="1"/>
  <c r="B326" i="9" s="1"/>
  <c r="F326" i="9"/>
  <c r="H325" i="9"/>
  <c r="G325" i="9"/>
  <c r="E325" i="9" s="1"/>
  <c r="B325" i="9" s="1"/>
  <c r="F325" i="9"/>
  <c r="H324" i="9"/>
  <c r="G324" i="9"/>
  <c r="F324" i="9"/>
  <c r="H323" i="9"/>
  <c r="G323" i="9"/>
  <c r="F323" i="9"/>
  <c r="E323" i="9"/>
  <c r="B323" i="9" s="1"/>
  <c r="H322" i="9"/>
  <c r="G322" i="9"/>
  <c r="E322" i="9" s="1"/>
  <c r="B322" i="9" s="1"/>
  <c r="F322" i="9"/>
  <c r="H321" i="9"/>
  <c r="G321" i="9"/>
  <c r="E321" i="9" s="1"/>
  <c r="B321" i="9" s="1"/>
  <c r="F321" i="9"/>
  <c r="H320" i="9"/>
  <c r="G320" i="9"/>
  <c r="F320" i="9"/>
  <c r="E320" i="9"/>
  <c r="B320" i="9" s="1"/>
  <c r="H319" i="9"/>
  <c r="G319" i="9"/>
  <c r="F319" i="9"/>
  <c r="E319" i="9"/>
  <c r="B319" i="9" s="1"/>
  <c r="H318" i="9"/>
  <c r="G318" i="9"/>
  <c r="E318" i="9" s="1"/>
  <c r="B318" i="9" s="1"/>
  <c r="F318" i="9"/>
  <c r="H317" i="9"/>
  <c r="G317" i="9"/>
  <c r="E317" i="9" s="1"/>
  <c r="B317" i="9" s="1"/>
  <c r="F317" i="9"/>
  <c r="F316" i="9"/>
  <c r="F315" i="9"/>
  <c r="F314" i="9"/>
  <c r="H313" i="9"/>
  <c r="G313" i="9"/>
  <c r="E313" i="9" s="1"/>
  <c r="B313" i="9" s="1"/>
  <c r="F313" i="9"/>
  <c r="H312" i="9"/>
  <c r="G312" i="9"/>
  <c r="E312" i="9" s="1"/>
  <c r="B312" i="9" s="1"/>
  <c r="F312" i="9"/>
  <c r="H311" i="9"/>
  <c r="E311" i="9" s="1"/>
  <c r="B311" i="9" s="1"/>
  <c r="G311" i="9"/>
  <c r="F311" i="9"/>
  <c r="F310" i="9"/>
  <c r="F309" i="9"/>
  <c r="F308" i="9"/>
  <c r="H307" i="9"/>
  <c r="G307" i="9"/>
  <c r="F307" i="9"/>
  <c r="F306" i="9"/>
  <c r="H305" i="9"/>
  <c r="E305" i="9" s="1"/>
  <c r="B305" i="9" s="1"/>
  <c r="G305" i="9"/>
  <c r="F305" i="9"/>
  <c r="H304" i="9"/>
  <c r="G304" i="9"/>
  <c r="F304" i="9"/>
  <c r="E304" i="9"/>
  <c r="B304" i="9" s="1"/>
  <c r="H303" i="9"/>
  <c r="G303" i="9"/>
  <c r="F303" i="9"/>
  <c r="F302" i="9"/>
  <c r="F301" i="9"/>
  <c r="F300" i="9"/>
  <c r="F299" i="9"/>
  <c r="F298" i="9"/>
  <c r="F297" i="9"/>
  <c r="L296" i="9"/>
  <c r="F296" i="9" s="1"/>
  <c r="H296" i="9"/>
  <c r="F295" i="9"/>
  <c r="I294" i="9"/>
  <c r="E294" i="9" s="1"/>
  <c r="B294" i="9" s="1"/>
  <c r="H294" i="9"/>
  <c r="F294" i="9"/>
  <c r="E293" i="9"/>
  <c r="M292" i="9"/>
  <c r="L292" i="9"/>
  <c r="F292" i="9"/>
  <c r="B292" i="9" s="1"/>
  <c r="E292" i="9"/>
  <c r="M291" i="9"/>
  <c r="L291" i="9"/>
  <c r="F291" i="9" s="1"/>
  <c r="B291" i="9" s="1"/>
  <c r="E291" i="9"/>
  <c r="M290" i="9"/>
  <c r="F290" i="9" s="1"/>
  <c r="B290" i="9" s="1"/>
  <c r="L290" i="9"/>
  <c r="E290" i="9"/>
  <c r="M289" i="9"/>
  <c r="L289" i="9"/>
  <c r="F289" i="9"/>
  <c r="E289" i="9"/>
  <c r="B289" i="9" s="1"/>
  <c r="M288" i="9"/>
  <c r="L288" i="9"/>
  <c r="F288" i="9" s="1"/>
  <c r="B288" i="9" s="1"/>
  <c r="E288" i="9"/>
  <c r="M287" i="9"/>
  <c r="L287" i="9"/>
  <c r="F287" i="9" s="1"/>
  <c r="B287" i="9" s="1"/>
  <c r="E287" i="9"/>
  <c r="M286" i="9"/>
  <c r="F286" i="9" s="1"/>
  <c r="B286" i="9" s="1"/>
  <c r="L286" i="9"/>
  <c r="E286" i="9"/>
  <c r="M285" i="9"/>
  <c r="L285" i="9"/>
  <c r="F285" i="9"/>
  <c r="E285" i="9"/>
  <c r="B285" i="9" s="1"/>
  <c r="M284" i="9"/>
  <c r="L284" i="9"/>
  <c r="F284" i="9"/>
  <c r="B284" i="9" s="1"/>
  <c r="E284" i="9"/>
  <c r="M283" i="9"/>
  <c r="L283" i="9"/>
  <c r="F283" i="9" s="1"/>
  <c r="B283" i="9" s="1"/>
  <c r="E283" i="9"/>
  <c r="M282" i="9"/>
  <c r="F282" i="9" s="1"/>
  <c r="B282" i="9" s="1"/>
  <c r="L282" i="9"/>
  <c r="E282" i="9"/>
  <c r="M281" i="9"/>
  <c r="L281" i="9"/>
  <c r="F281" i="9"/>
  <c r="E281" i="9"/>
  <c r="B281" i="9" s="1"/>
  <c r="M280" i="9"/>
  <c r="L280" i="9"/>
  <c r="F280" i="9" s="1"/>
  <c r="B280" i="9" s="1"/>
  <c r="E280" i="9"/>
  <c r="M279" i="9"/>
  <c r="L279" i="9"/>
  <c r="F279" i="9" s="1"/>
  <c r="B279" i="9" s="1"/>
  <c r="E279" i="9"/>
  <c r="M278" i="9"/>
  <c r="F278" i="9" s="1"/>
  <c r="L278" i="9"/>
  <c r="E278" i="9"/>
  <c r="M277" i="9"/>
  <c r="L277" i="9"/>
  <c r="F277" i="9"/>
  <c r="E277" i="9"/>
  <c r="B277" i="9" s="1"/>
  <c r="M276" i="9"/>
  <c r="L276" i="9"/>
  <c r="F276" i="9" s="1"/>
  <c r="B276" i="9" s="1"/>
  <c r="E276" i="9"/>
  <c r="M275" i="9"/>
  <c r="L275" i="9"/>
  <c r="F275" i="9" s="1"/>
  <c r="B275" i="9" s="1"/>
  <c r="E275" i="9"/>
  <c r="M274" i="9"/>
  <c r="F274" i="9" s="1"/>
  <c r="B274" i="9" s="1"/>
  <c r="L274" i="9"/>
  <c r="E274" i="9"/>
  <c r="M273" i="9"/>
  <c r="L273" i="9"/>
  <c r="F273" i="9"/>
  <c r="E273" i="9"/>
  <c r="B273" i="9" s="1"/>
  <c r="M272" i="9"/>
  <c r="L272" i="9"/>
  <c r="F272" i="9" s="1"/>
  <c r="B272" i="9" s="1"/>
  <c r="E272" i="9"/>
  <c r="M271" i="9"/>
  <c r="L271" i="9"/>
  <c r="F271" i="9" s="1"/>
  <c r="B271" i="9" s="1"/>
  <c r="E271" i="9"/>
  <c r="M270" i="9"/>
  <c r="F270" i="9" s="1"/>
  <c r="B270" i="9" s="1"/>
  <c r="L270" i="9"/>
  <c r="E270" i="9"/>
  <c r="M269" i="9"/>
  <c r="L269" i="9"/>
  <c r="F269" i="9"/>
  <c r="E269" i="9"/>
  <c r="B269" i="9" s="1"/>
  <c r="M268" i="9"/>
  <c r="L268" i="9"/>
  <c r="F268" i="9" s="1"/>
  <c r="B268" i="9" s="1"/>
  <c r="E268" i="9"/>
  <c r="M267" i="9"/>
  <c r="L267" i="9"/>
  <c r="F267" i="9" s="1"/>
  <c r="B267" i="9" s="1"/>
  <c r="E267" i="9"/>
  <c r="M266" i="9"/>
  <c r="F266" i="9" s="1"/>
  <c r="L266" i="9"/>
  <c r="E266" i="9"/>
  <c r="B266" i="9" s="1"/>
  <c r="M265" i="9"/>
  <c r="L265" i="9"/>
  <c r="F265" i="9"/>
  <c r="E265" i="9"/>
  <c r="B265" i="9" s="1"/>
  <c r="M264" i="9"/>
  <c r="L264" i="9"/>
  <c r="F264" i="9" s="1"/>
  <c r="B264" i="9" s="1"/>
  <c r="E264" i="9"/>
  <c r="M263" i="9"/>
  <c r="L263" i="9"/>
  <c r="F263" i="9" s="1"/>
  <c r="B263" i="9" s="1"/>
  <c r="E263" i="9"/>
  <c r="M262" i="9"/>
  <c r="F262" i="9" s="1"/>
  <c r="L262" i="9"/>
  <c r="E262" i="9"/>
  <c r="M261" i="9"/>
  <c r="L261" i="9"/>
  <c r="F261" i="9"/>
  <c r="E261" i="9"/>
  <c r="B261" i="9" s="1"/>
  <c r="M260" i="9"/>
  <c r="L260" i="9"/>
  <c r="F260" i="9" s="1"/>
  <c r="B260" i="9" s="1"/>
  <c r="E260" i="9"/>
  <c r="M259" i="9"/>
  <c r="L259" i="9"/>
  <c r="F259" i="9" s="1"/>
  <c r="B259" i="9" s="1"/>
  <c r="E259" i="9"/>
  <c r="M258" i="9"/>
  <c r="F258" i="9" s="1"/>
  <c r="L258" i="9"/>
  <c r="E258" i="9"/>
  <c r="M257" i="9"/>
  <c r="L257" i="9"/>
  <c r="F257" i="9"/>
  <c r="E257" i="9"/>
  <c r="B257" i="9" s="1"/>
  <c r="M256" i="9"/>
  <c r="L256" i="9"/>
  <c r="F256" i="9" s="1"/>
  <c r="B256" i="9" s="1"/>
  <c r="E256" i="9"/>
  <c r="M255" i="9"/>
  <c r="L255" i="9"/>
  <c r="F255" i="9" s="1"/>
  <c r="B255" i="9" s="1"/>
  <c r="E255" i="9"/>
  <c r="M254" i="9"/>
  <c r="L254" i="9"/>
  <c r="F254" i="9" s="1"/>
  <c r="E254" i="9"/>
  <c r="B254" i="9" s="1"/>
  <c r="M253" i="9"/>
  <c r="L253" i="9"/>
  <c r="F253" i="9"/>
  <c r="E253" i="9"/>
  <c r="B253" i="9" s="1"/>
  <c r="M252" i="9"/>
  <c r="L252" i="9"/>
  <c r="F252" i="9" s="1"/>
  <c r="B252" i="9" s="1"/>
  <c r="E252" i="9"/>
  <c r="M251" i="9"/>
  <c r="L251" i="9"/>
  <c r="F251" i="9" s="1"/>
  <c r="B251" i="9" s="1"/>
  <c r="E251" i="9"/>
  <c r="M250" i="9"/>
  <c r="L250" i="9"/>
  <c r="F250" i="9" s="1"/>
  <c r="E250" i="9"/>
  <c r="B250" i="9" s="1"/>
  <c r="M249" i="9"/>
  <c r="L249" i="9"/>
  <c r="F249" i="9"/>
  <c r="E249" i="9"/>
  <c r="B249" i="9" s="1"/>
  <c r="M248" i="9"/>
  <c r="L248" i="9"/>
  <c r="F248" i="9" s="1"/>
  <c r="B248" i="9" s="1"/>
  <c r="E248" i="9"/>
  <c r="M247" i="9"/>
  <c r="L247" i="9"/>
  <c r="F247" i="9" s="1"/>
  <c r="B247" i="9" s="1"/>
  <c r="E247" i="9"/>
  <c r="M246" i="9"/>
  <c r="L246" i="9"/>
  <c r="F246" i="9" s="1"/>
  <c r="E246" i="9"/>
  <c r="M245" i="9"/>
  <c r="L245" i="9"/>
  <c r="F245" i="9"/>
  <c r="E245" i="9"/>
  <c r="B245" i="9" s="1"/>
  <c r="M244" i="9"/>
  <c r="L244" i="9"/>
  <c r="F244" i="9" s="1"/>
  <c r="B244" i="9" s="1"/>
  <c r="E244" i="9"/>
  <c r="M243" i="9"/>
  <c r="L243" i="9"/>
  <c r="F243" i="9" s="1"/>
  <c r="B243" i="9" s="1"/>
  <c r="E243" i="9"/>
  <c r="M242" i="9"/>
  <c r="L242" i="9"/>
  <c r="F242" i="9" s="1"/>
  <c r="E242" i="9"/>
  <c r="M241" i="9"/>
  <c r="L241" i="9"/>
  <c r="F241" i="9"/>
  <c r="E241" i="9"/>
  <c r="B241" i="9"/>
  <c r="M240" i="9"/>
  <c r="L240" i="9"/>
  <c r="E240" i="9"/>
  <c r="M239" i="9"/>
  <c r="L239" i="9"/>
  <c r="F239" i="9"/>
  <c r="B239" i="9" s="1"/>
  <c r="E239" i="9"/>
  <c r="M238" i="9"/>
  <c r="L238" i="9"/>
  <c r="F238" i="9" s="1"/>
  <c r="E238" i="9"/>
  <c r="M237" i="9"/>
  <c r="F237" i="9" s="1"/>
  <c r="B237" i="9" s="1"/>
  <c r="L237" i="9"/>
  <c r="E237" i="9"/>
  <c r="M236" i="9"/>
  <c r="L236" i="9"/>
  <c r="E236" i="9"/>
  <c r="M235" i="9"/>
  <c r="L235" i="9"/>
  <c r="F235" i="9"/>
  <c r="B235" i="9" s="1"/>
  <c r="E235" i="9"/>
  <c r="M234" i="9"/>
  <c r="L234" i="9"/>
  <c r="F234" i="9" s="1"/>
  <c r="E234" i="9"/>
  <c r="M233" i="9"/>
  <c r="F233" i="9" s="1"/>
  <c r="B233" i="9" s="1"/>
  <c r="L233" i="9"/>
  <c r="E233" i="9"/>
  <c r="M232" i="9"/>
  <c r="L232" i="9"/>
  <c r="F232" i="9" s="1"/>
  <c r="E232" i="9"/>
  <c r="B232" i="9" s="1"/>
  <c r="M231" i="9"/>
  <c r="L231" i="9"/>
  <c r="F231" i="9"/>
  <c r="B231" i="9" s="1"/>
  <c r="E231" i="9"/>
  <c r="M230" i="9"/>
  <c r="L230" i="9"/>
  <c r="F230" i="9" s="1"/>
  <c r="E230" i="9"/>
  <c r="B230" i="9" s="1"/>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B173" i="9" s="1"/>
  <c r="G173" i="9"/>
  <c r="F173" i="9"/>
  <c r="H172" i="9"/>
  <c r="G172" i="9"/>
  <c r="F172" i="9"/>
  <c r="E172" i="9"/>
  <c r="B172" i="9" s="1"/>
  <c r="H171" i="9"/>
  <c r="G171" i="9"/>
  <c r="E171" i="9" s="1"/>
  <c r="F171" i="9"/>
  <c r="H170" i="9"/>
  <c r="G170" i="9"/>
  <c r="E170" i="9" s="1"/>
  <c r="B170" i="9" s="1"/>
  <c r="F170" i="9"/>
  <c r="H169" i="9"/>
  <c r="E169" i="9" s="1"/>
  <c r="B169" i="9" s="1"/>
  <c r="G169" i="9"/>
  <c r="F169" i="9"/>
  <c r="H168" i="9"/>
  <c r="G168" i="9"/>
  <c r="F168" i="9"/>
  <c r="E168" i="9"/>
  <c r="B168" i="9" s="1"/>
  <c r="H167" i="9"/>
  <c r="G167" i="9"/>
  <c r="E167" i="9" s="1"/>
  <c r="F167" i="9"/>
  <c r="H166" i="9"/>
  <c r="G166" i="9"/>
  <c r="E166" i="9" s="1"/>
  <c r="B166" i="9" s="1"/>
  <c r="F166" i="9"/>
  <c r="H165" i="9"/>
  <c r="E165" i="9" s="1"/>
  <c r="B165" i="9" s="1"/>
  <c r="G165" i="9"/>
  <c r="F165" i="9"/>
  <c r="H164" i="9"/>
  <c r="G164" i="9"/>
  <c r="F164" i="9"/>
  <c r="E164" i="9"/>
  <c r="B164" i="9" s="1"/>
  <c r="H163" i="9"/>
  <c r="G163" i="9"/>
  <c r="E163" i="9" s="1"/>
  <c r="F163" i="9"/>
  <c r="H162" i="9"/>
  <c r="G162" i="9"/>
  <c r="E162" i="9" s="1"/>
  <c r="B162" i="9" s="1"/>
  <c r="F162" i="9"/>
  <c r="H161" i="9"/>
  <c r="E161" i="9" s="1"/>
  <c r="B161" i="9" s="1"/>
  <c r="G161" i="9"/>
  <c r="F161" i="9"/>
  <c r="H160" i="9"/>
  <c r="G160" i="9"/>
  <c r="F160" i="9"/>
  <c r="E160" i="9"/>
  <c r="B160" i="9" s="1"/>
  <c r="H159" i="9"/>
  <c r="G159" i="9"/>
  <c r="E159" i="9" s="1"/>
  <c r="F159" i="9"/>
  <c r="H158" i="9"/>
  <c r="G158" i="9"/>
  <c r="E158" i="9" s="1"/>
  <c r="B158" i="9" s="1"/>
  <c r="F158" i="9"/>
  <c r="H157" i="9"/>
  <c r="E157" i="9" s="1"/>
  <c r="B157" i="9" s="1"/>
  <c r="G157" i="9"/>
  <c r="F157" i="9"/>
  <c r="F156" i="9"/>
  <c r="H155" i="9"/>
  <c r="G155" i="9"/>
  <c r="E155" i="9" s="1"/>
  <c r="F155" i="9"/>
  <c r="H154" i="9"/>
  <c r="G154" i="9"/>
  <c r="E154" i="9" s="1"/>
  <c r="B154" i="9" s="1"/>
  <c r="F154" i="9"/>
  <c r="H153" i="9"/>
  <c r="E153" i="9" s="1"/>
  <c r="B153" i="9" s="1"/>
  <c r="G153" i="9"/>
  <c r="F153" i="9"/>
  <c r="H152" i="9"/>
  <c r="G152" i="9"/>
  <c r="F152" i="9"/>
  <c r="E152" i="9"/>
  <c r="B152" i="9" s="1"/>
  <c r="H151" i="9"/>
  <c r="G151" i="9"/>
  <c r="E151" i="9" s="1"/>
  <c r="F151" i="9"/>
  <c r="H150" i="9"/>
  <c r="G150" i="9"/>
  <c r="E150" i="9" s="1"/>
  <c r="B150" i="9" s="1"/>
  <c r="F150" i="9"/>
  <c r="H149" i="9"/>
  <c r="E149" i="9" s="1"/>
  <c r="B149" i="9" s="1"/>
  <c r="G149" i="9"/>
  <c r="F149" i="9"/>
  <c r="H148" i="9"/>
  <c r="G148" i="9"/>
  <c r="F148" i="9"/>
  <c r="E148" i="9"/>
  <c r="B148" i="9" s="1"/>
  <c r="H147" i="9"/>
  <c r="G147" i="9"/>
  <c r="E147" i="9" s="1"/>
  <c r="F147" i="9"/>
  <c r="H146" i="9"/>
  <c r="G146" i="9"/>
  <c r="E146" i="9" s="1"/>
  <c r="B146" i="9" s="1"/>
  <c r="F146" i="9"/>
  <c r="H145" i="9"/>
  <c r="E145" i="9" s="1"/>
  <c r="B145" i="9" s="1"/>
  <c r="G145" i="9"/>
  <c r="F145" i="9"/>
  <c r="H144" i="9"/>
  <c r="G144" i="9"/>
  <c r="F144" i="9"/>
  <c r="E144" i="9"/>
  <c r="B144" i="9" s="1"/>
  <c r="H143" i="9"/>
  <c r="G143" i="9"/>
  <c r="E143" i="9" s="1"/>
  <c r="F143" i="9"/>
  <c r="H142" i="9"/>
  <c r="G142" i="9"/>
  <c r="E142" i="9" s="1"/>
  <c r="B142" i="9" s="1"/>
  <c r="F142" i="9"/>
  <c r="H141" i="9"/>
  <c r="E141" i="9" s="1"/>
  <c r="B141" i="9" s="1"/>
  <c r="G141" i="9"/>
  <c r="F141" i="9"/>
  <c r="H140" i="9"/>
  <c r="G140" i="9"/>
  <c r="F140" i="9"/>
  <c r="E140" i="9"/>
  <c r="B140" i="9" s="1"/>
  <c r="H139" i="9"/>
  <c r="G139" i="9"/>
  <c r="E139" i="9" s="1"/>
  <c r="F139" i="9"/>
  <c r="H138" i="9"/>
  <c r="G138" i="9"/>
  <c r="E138" i="9" s="1"/>
  <c r="B138" i="9" s="1"/>
  <c r="F138" i="9"/>
  <c r="H137" i="9"/>
  <c r="E137" i="9" s="1"/>
  <c r="B137" i="9" s="1"/>
  <c r="G137" i="9"/>
  <c r="F137" i="9"/>
  <c r="H136" i="9"/>
  <c r="G136" i="9"/>
  <c r="F136" i="9"/>
  <c r="E136" i="9"/>
  <c r="B136" i="9" s="1"/>
  <c r="H135" i="9"/>
  <c r="G135" i="9"/>
  <c r="E135" i="9" s="1"/>
  <c r="F135" i="9"/>
  <c r="H134" i="9"/>
  <c r="G134" i="9"/>
  <c r="E134" i="9" s="1"/>
  <c r="B134" i="9" s="1"/>
  <c r="F134" i="9"/>
  <c r="H133" i="9"/>
  <c r="E133" i="9" s="1"/>
  <c r="B133" i="9" s="1"/>
  <c r="G133" i="9"/>
  <c r="F133" i="9"/>
  <c r="H132" i="9"/>
  <c r="G132" i="9"/>
  <c r="F132" i="9"/>
  <c r="E132" i="9"/>
  <c r="B132" i="9" s="1"/>
  <c r="H131" i="9"/>
  <c r="G131" i="9"/>
  <c r="E131" i="9" s="1"/>
  <c r="F131" i="9"/>
  <c r="H130" i="9"/>
  <c r="G130" i="9"/>
  <c r="E130" i="9" s="1"/>
  <c r="B130" i="9" s="1"/>
  <c r="F130" i="9"/>
  <c r="H129" i="9"/>
  <c r="E129" i="9" s="1"/>
  <c r="B129" i="9" s="1"/>
  <c r="G129" i="9"/>
  <c r="F129" i="9"/>
  <c r="H128" i="9"/>
  <c r="G128" i="9"/>
  <c r="F128" i="9"/>
  <c r="E128" i="9"/>
  <c r="B128" i="9" s="1"/>
  <c r="H127" i="9"/>
  <c r="G127" i="9"/>
  <c r="E127" i="9" s="1"/>
  <c r="F127" i="9"/>
  <c r="H126" i="9"/>
  <c r="G126" i="9"/>
  <c r="E126" i="9" s="1"/>
  <c r="B126" i="9" s="1"/>
  <c r="F126" i="9"/>
  <c r="H125" i="9"/>
  <c r="E125" i="9" s="1"/>
  <c r="B125" i="9" s="1"/>
  <c r="G125" i="9"/>
  <c r="F125" i="9"/>
  <c r="H124" i="9"/>
  <c r="G124" i="9"/>
  <c r="F124" i="9"/>
  <c r="E124" i="9"/>
  <c r="B124" i="9" s="1"/>
  <c r="H123" i="9"/>
  <c r="G123" i="9"/>
  <c r="E123" i="9" s="1"/>
  <c r="F123" i="9"/>
  <c r="H122" i="9"/>
  <c r="G122" i="9"/>
  <c r="E122" i="9" s="1"/>
  <c r="B122" i="9" s="1"/>
  <c r="F122" i="9"/>
  <c r="H121" i="9"/>
  <c r="E121" i="9" s="1"/>
  <c r="B121" i="9" s="1"/>
  <c r="G121" i="9"/>
  <c r="F121" i="9"/>
  <c r="H120" i="9"/>
  <c r="G120" i="9"/>
  <c r="F120" i="9"/>
  <c r="E120" i="9"/>
  <c r="B120" i="9" s="1"/>
  <c r="H119" i="9"/>
  <c r="G119" i="9"/>
  <c r="E119" i="9" s="1"/>
  <c r="F119" i="9"/>
  <c r="H118" i="9"/>
  <c r="G118" i="9"/>
  <c r="E118" i="9" s="1"/>
  <c r="B118" i="9" s="1"/>
  <c r="F118" i="9"/>
  <c r="H117" i="9"/>
  <c r="E117" i="9" s="1"/>
  <c r="B117" i="9" s="1"/>
  <c r="G117" i="9"/>
  <c r="F117" i="9"/>
  <c r="H116" i="9"/>
  <c r="G116" i="9"/>
  <c r="F116" i="9"/>
  <c r="E116" i="9"/>
  <c r="B116" i="9" s="1"/>
  <c r="H115" i="9"/>
  <c r="G115" i="9"/>
  <c r="E115" i="9" s="1"/>
  <c r="F115" i="9"/>
  <c r="H114" i="9"/>
  <c r="G114" i="9"/>
  <c r="E114" i="9" s="1"/>
  <c r="B114" i="9" s="1"/>
  <c r="F114" i="9"/>
  <c r="H113" i="9"/>
  <c r="E113" i="9" s="1"/>
  <c r="B113" i="9" s="1"/>
  <c r="G113" i="9"/>
  <c r="F113" i="9"/>
  <c r="H112" i="9"/>
  <c r="G112" i="9"/>
  <c r="F112" i="9"/>
  <c r="E112" i="9"/>
  <c r="B112" i="9" s="1"/>
  <c r="H111" i="9"/>
  <c r="G111" i="9"/>
  <c r="E111" i="9" s="1"/>
  <c r="F111" i="9"/>
  <c r="H110" i="9"/>
  <c r="G110" i="9"/>
  <c r="E110" i="9" s="1"/>
  <c r="B110" i="9" s="1"/>
  <c r="F110" i="9"/>
  <c r="H109" i="9"/>
  <c r="E109" i="9" s="1"/>
  <c r="B109" i="9" s="1"/>
  <c r="G109" i="9"/>
  <c r="F109" i="9"/>
  <c r="H108" i="9"/>
  <c r="G108" i="9"/>
  <c r="F108" i="9"/>
  <c r="E108" i="9"/>
  <c r="B108" i="9" s="1"/>
  <c r="H107" i="9"/>
  <c r="G107" i="9"/>
  <c r="E107" i="9" s="1"/>
  <c r="F107" i="9"/>
  <c r="H106" i="9"/>
  <c r="G106" i="9"/>
  <c r="E106" i="9" s="1"/>
  <c r="B106" i="9" s="1"/>
  <c r="F106" i="9"/>
  <c r="H105" i="9"/>
  <c r="E105" i="9" s="1"/>
  <c r="B105" i="9" s="1"/>
  <c r="G105" i="9"/>
  <c r="F105" i="9"/>
  <c r="H104" i="9"/>
  <c r="G104" i="9"/>
  <c r="F104" i="9"/>
  <c r="E104" i="9"/>
  <c r="B104" i="9" s="1"/>
  <c r="H103" i="9"/>
  <c r="G103" i="9"/>
  <c r="E103" i="9" s="1"/>
  <c r="F103" i="9"/>
  <c r="H102" i="9"/>
  <c r="G102" i="9"/>
  <c r="E102" i="9" s="1"/>
  <c r="B102" i="9" s="1"/>
  <c r="F102" i="9"/>
  <c r="H101" i="9"/>
  <c r="E101" i="9" s="1"/>
  <c r="B101" i="9" s="1"/>
  <c r="G101" i="9"/>
  <c r="F101" i="9"/>
  <c r="H100" i="9"/>
  <c r="G100" i="9"/>
  <c r="F100" i="9"/>
  <c r="E100" i="9"/>
  <c r="B100" i="9" s="1"/>
  <c r="H99" i="9"/>
  <c r="G99" i="9"/>
  <c r="E99" i="9" s="1"/>
  <c r="F99" i="9"/>
  <c r="H98" i="9"/>
  <c r="G98" i="9"/>
  <c r="E98" i="9" s="1"/>
  <c r="B98" i="9" s="1"/>
  <c r="F98" i="9"/>
  <c r="H97" i="9"/>
  <c r="G97" i="9"/>
  <c r="F97" i="9"/>
  <c r="E97" i="9"/>
  <c r="B97" i="9" s="1"/>
  <c r="H96" i="9"/>
  <c r="G96" i="9"/>
  <c r="E96" i="9" s="1"/>
  <c r="B96" i="9" s="1"/>
  <c r="F96" i="9"/>
  <c r="H95" i="9"/>
  <c r="G95" i="9"/>
  <c r="F95" i="9"/>
  <c r="E95" i="9"/>
  <c r="B95" i="9" s="1"/>
  <c r="H94" i="9"/>
  <c r="E94" i="9" s="1"/>
  <c r="B94" i="9" s="1"/>
  <c r="G94" i="9"/>
  <c r="F94" i="9"/>
  <c r="H93" i="9"/>
  <c r="G93" i="9"/>
  <c r="E93" i="9" s="1"/>
  <c r="B93" i="9" s="1"/>
  <c r="F93" i="9"/>
  <c r="H92" i="9"/>
  <c r="G92" i="9"/>
  <c r="E92" i="9" s="1"/>
  <c r="B92" i="9" s="1"/>
  <c r="F92" i="9"/>
  <c r="H91" i="9"/>
  <c r="G91" i="9"/>
  <c r="F91" i="9"/>
  <c r="E91" i="9"/>
  <c r="B91" i="9" s="1"/>
  <c r="H90" i="9"/>
  <c r="E90" i="9" s="1"/>
  <c r="B90" i="9" s="1"/>
  <c r="G90" i="9"/>
  <c r="F90" i="9"/>
  <c r="H89" i="9"/>
  <c r="G89" i="9"/>
  <c r="E89" i="9" s="1"/>
  <c r="B89" i="9" s="1"/>
  <c r="F89" i="9"/>
  <c r="H88" i="9"/>
  <c r="G88" i="9"/>
  <c r="E88" i="9" s="1"/>
  <c r="B88" i="9" s="1"/>
  <c r="F88" i="9"/>
  <c r="H87" i="9"/>
  <c r="G87" i="9"/>
  <c r="F87" i="9"/>
  <c r="E87" i="9"/>
  <c r="B87" i="9" s="1"/>
  <c r="H86" i="9"/>
  <c r="E86" i="9" s="1"/>
  <c r="B86" i="9" s="1"/>
  <c r="G86" i="9"/>
  <c r="F86" i="9"/>
  <c r="H85" i="9"/>
  <c r="G85" i="9"/>
  <c r="E85" i="9" s="1"/>
  <c r="B85" i="9" s="1"/>
  <c r="F85" i="9"/>
  <c r="H84" i="9"/>
  <c r="G84" i="9"/>
  <c r="E84" i="9" s="1"/>
  <c r="B84" i="9" s="1"/>
  <c r="F84" i="9"/>
  <c r="H83" i="9"/>
  <c r="G83" i="9"/>
  <c r="F83" i="9"/>
  <c r="E83" i="9"/>
  <c r="B83" i="9" s="1"/>
  <c r="H82" i="9"/>
  <c r="E82" i="9" s="1"/>
  <c r="B82" i="9" s="1"/>
  <c r="G82" i="9"/>
  <c r="F82" i="9"/>
  <c r="H81" i="9"/>
  <c r="G81" i="9"/>
  <c r="E81" i="9" s="1"/>
  <c r="B81" i="9" s="1"/>
  <c r="F81" i="9"/>
  <c r="H80" i="9"/>
  <c r="G80" i="9"/>
  <c r="E80" i="9" s="1"/>
  <c r="B80" i="9" s="1"/>
  <c r="F80" i="9"/>
  <c r="H79" i="9"/>
  <c r="G79" i="9"/>
  <c r="F79" i="9"/>
  <c r="E79" i="9"/>
  <c r="B79" i="9" s="1"/>
  <c r="H78" i="9"/>
  <c r="E78" i="9" s="1"/>
  <c r="B78" i="9" s="1"/>
  <c r="G78" i="9"/>
  <c r="F78" i="9"/>
  <c r="H77" i="9"/>
  <c r="G77" i="9"/>
  <c r="E77" i="9" s="1"/>
  <c r="B77" i="9" s="1"/>
  <c r="F77" i="9"/>
  <c r="H76" i="9"/>
  <c r="G76" i="9"/>
  <c r="E76" i="9" s="1"/>
  <c r="B76" i="9" s="1"/>
  <c r="F76" i="9"/>
  <c r="H75" i="9"/>
  <c r="G75" i="9"/>
  <c r="F75" i="9"/>
  <c r="E75" i="9"/>
  <c r="B75" i="9" s="1"/>
  <c r="H74" i="9"/>
  <c r="E74" i="9" s="1"/>
  <c r="B74" i="9" s="1"/>
  <c r="G74" i="9"/>
  <c r="F74" i="9"/>
  <c r="H73" i="9"/>
  <c r="G73" i="9"/>
  <c r="E73" i="9" s="1"/>
  <c r="B73" i="9" s="1"/>
  <c r="F73" i="9"/>
  <c r="H72" i="9"/>
  <c r="G72" i="9"/>
  <c r="E72" i="9" s="1"/>
  <c r="B72" i="9" s="1"/>
  <c r="F72" i="9"/>
  <c r="H71" i="9"/>
  <c r="G71" i="9"/>
  <c r="F71" i="9"/>
  <c r="E71" i="9"/>
  <c r="B71" i="9" s="1"/>
  <c r="H70" i="9"/>
  <c r="E70" i="9" s="1"/>
  <c r="B70" i="9" s="1"/>
  <c r="G70" i="9"/>
  <c r="F70" i="9"/>
  <c r="H69" i="9"/>
  <c r="G69" i="9"/>
  <c r="E69" i="9" s="1"/>
  <c r="B69" i="9" s="1"/>
  <c r="F69" i="9"/>
  <c r="H68" i="9"/>
  <c r="G68" i="9"/>
  <c r="E68" i="9" s="1"/>
  <c r="B68" i="9" s="1"/>
  <c r="F68" i="9"/>
  <c r="H67" i="9"/>
  <c r="G67" i="9"/>
  <c r="F67" i="9"/>
  <c r="E67" i="9"/>
  <c r="B67" i="9" s="1"/>
  <c r="H66" i="9"/>
  <c r="E66" i="9" s="1"/>
  <c r="B66" i="9" s="1"/>
  <c r="G66" i="9"/>
  <c r="F66" i="9"/>
  <c r="H65" i="9"/>
  <c r="G65" i="9"/>
  <c r="E65" i="9" s="1"/>
  <c r="B65" i="9" s="1"/>
  <c r="F65" i="9"/>
  <c r="H64" i="9"/>
  <c r="G64" i="9"/>
  <c r="F64" i="9"/>
  <c r="H63" i="9"/>
  <c r="G63" i="9"/>
  <c r="F63" i="9"/>
  <c r="H62" i="9"/>
  <c r="E62" i="9" s="1"/>
  <c r="B62" i="9" s="1"/>
  <c r="G62" i="9"/>
  <c r="F62" i="9"/>
  <c r="H61" i="9"/>
  <c r="G61" i="9"/>
  <c r="E61" i="9" s="1"/>
  <c r="B61" i="9" s="1"/>
  <c r="F61" i="9"/>
  <c r="H60" i="9"/>
  <c r="G60" i="9"/>
  <c r="E60" i="9" s="1"/>
  <c r="B60" i="9" s="1"/>
  <c r="F60" i="9"/>
  <c r="H59" i="9"/>
  <c r="G59" i="9"/>
  <c r="F59" i="9"/>
  <c r="E59" i="9"/>
  <c r="B59" i="9" s="1"/>
  <c r="H58" i="9"/>
  <c r="E58" i="9" s="1"/>
  <c r="B58" i="9" s="1"/>
  <c r="G58" i="9"/>
  <c r="F58" i="9"/>
  <c r="H57" i="9"/>
  <c r="G57" i="9"/>
  <c r="F57" i="9"/>
  <c r="H56" i="9"/>
  <c r="G56" i="9"/>
  <c r="E56" i="9" s="1"/>
  <c r="B56" i="9" s="1"/>
  <c r="F56" i="9"/>
  <c r="H55" i="9"/>
  <c r="G55" i="9"/>
  <c r="F55" i="9"/>
  <c r="E55" i="9"/>
  <c r="B55" i="9" s="1"/>
  <c r="H54" i="9"/>
  <c r="E54" i="9" s="1"/>
  <c r="B54" i="9" s="1"/>
  <c r="G54" i="9"/>
  <c r="F54" i="9"/>
  <c r="H53" i="9"/>
  <c r="G53" i="9"/>
  <c r="F53" i="9"/>
  <c r="H52" i="9"/>
  <c r="G52" i="9"/>
  <c r="E52" i="9" s="1"/>
  <c r="B52" i="9" s="1"/>
  <c r="F52" i="9"/>
  <c r="H51" i="9"/>
  <c r="G51" i="9"/>
  <c r="F51" i="9"/>
  <c r="E51" i="9"/>
  <c r="B51" i="9" s="1"/>
  <c r="H50" i="9"/>
  <c r="E50" i="9" s="1"/>
  <c r="B50" i="9" s="1"/>
  <c r="G50" i="9"/>
  <c r="F50" i="9"/>
  <c r="H49" i="9"/>
  <c r="G49" i="9"/>
  <c r="F49" i="9"/>
  <c r="H48" i="9"/>
  <c r="G48" i="9"/>
  <c r="F48" i="9"/>
  <c r="H47" i="9"/>
  <c r="G47" i="9"/>
  <c r="F47" i="9"/>
  <c r="E47" i="9"/>
  <c r="B47" i="9" s="1"/>
  <c r="H46" i="9"/>
  <c r="E46" i="9" s="1"/>
  <c r="B46" i="9" s="1"/>
  <c r="G46" i="9"/>
  <c r="F46" i="9"/>
  <c r="H45" i="9"/>
  <c r="G45" i="9"/>
  <c r="E45" i="9" s="1"/>
  <c r="B45" i="9" s="1"/>
  <c r="F45" i="9"/>
  <c r="H44" i="9"/>
  <c r="G44" i="9"/>
  <c r="E44" i="9" s="1"/>
  <c r="B44" i="9" s="1"/>
  <c r="F44" i="9"/>
  <c r="H43" i="9"/>
  <c r="G43" i="9"/>
  <c r="F43" i="9"/>
  <c r="E43" i="9"/>
  <c r="B43" i="9" s="1"/>
  <c r="H42" i="9"/>
  <c r="E42" i="9" s="1"/>
  <c r="B42" i="9" s="1"/>
  <c r="G42" i="9"/>
  <c r="F42" i="9"/>
  <c r="H41" i="9"/>
  <c r="G41" i="9"/>
  <c r="E41" i="9" s="1"/>
  <c r="B41" i="9" s="1"/>
  <c r="F41" i="9"/>
  <c r="H40" i="9"/>
  <c r="G40" i="9"/>
  <c r="E40" i="9" s="1"/>
  <c r="B40" i="9" s="1"/>
  <c r="F40" i="9"/>
  <c r="H39" i="9"/>
  <c r="G39" i="9"/>
  <c r="F39" i="9"/>
  <c r="E39" i="9"/>
  <c r="B39" i="9" s="1"/>
  <c r="H38" i="9"/>
  <c r="E38" i="9" s="1"/>
  <c r="G38" i="9"/>
  <c r="F38" i="9"/>
  <c r="H37" i="9"/>
  <c r="G37" i="9"/>
  <c r="E37" i="9" s="1"/>
  <c r="B37" i="9" s="1"/>
  <c r="F37" i="9"/>
  <c r="H36" i="9"/>
  <c r="G36" i="9"/>
  <c r="F36" i="9"/>
  <c r="H35" i="9"/>
  <c r="G35" i="9"/>
  <c r="F35" i="9"/>
  <c r="E35" i="9"/>
  <c r="B35" i="9" s="1"/>
  <c r="H34" i="9"/>
  <c r="E34" i="9" s="1"/>
  <c r="G34" i="9"/>
  <c r="F34" i="9"/>
  <c r="H33" i="9"/>
  <c r="G33" i="9"/>
  <c r="E33" i="9" s="1"/>
  <c r="B33" i="9" s="1"/>
  <c r="F33" i="9"/>
  <c r="H32" i="9"/>
  <c r="G32" i="9"/>
  <c r="F32" i="9"/>
  <c r="H31" i="9"/>
  <c r="G31" i="9"/>
  <c r="F31" i="9"/>
  <c r="E31" i="9"/>
  <c r="B31" i="9" s="1"/>
  <c r="H30" i="9"/>
  <c r="E30" i="9" s="1"/>
  <c r="B30" i="9" s="1"/>
  <c r="G30" i="9"/>
  <c r="F30" i="9"/>
  <c r="H29" i="9"/>
  <c r="G29" i="9"/>
  <c r="E29" i="9" s="1"/>
  <c r="B29" i="9" s="1"/>
  <c r="F29" i="9"/>
  <c r="H28" i="9"/>
  <c r="G28" i="9"/>
  <c r="F28" i="9"/>
  <c r="H27" i="9"/>
  <c r="G27" i="9"/>
  <c r="F27" i="9"/>
  <c r="E27" i="9"/>
  <c r="B27" i="9" s="1"/>
  <c r="H26" i="9"/>
  <c r="E26" i="9" s="1"/>
  <c r="B26" i="9" s="1"/>
  <c r="G26" i="9"/>
  <c r="F26" i="9"/>
  <c r="H25" i="9"/>
  <c r="G25" i="9"/>
  <c r="F25" i="9"/>
  <c r="E25" i="9"/>
  <c r="B25" i="9" s="1"/>
  <c r="F24" i="9"/>
  <c r="F4" i="9"/>
  <c r="O3" i="9"/>
  <c r="G296" i="9" s="1"/>
  <c r="E296" i="9" s="1"/>
  <c r="B296" i="9" s="1"/>
  <c r="I3" i="9"/>
  <c r="H3" i="9"/>
  <c r="G3" i="9"/>
  <c r="D104" i="8"/>
  <c r="D97" i="8"/>
  <c r="D92" i="8"/>
  <c r="D87" i="8"/>
  <c r="D82" i="8"/>
  <c r="D77" i="8"/>
  <c r="D72" i="8"/>
  <c r="D67" i="8"/>
  <c r="D62" i="8"/>
  <c r="D57" i="8"/>
  <c r="D51" i="8" s="1"/>
  <c r="D45" i="8" s="1"/>
  <c r="D52" i="8"/>
  <c r="D46" i="8"/>
  <c r="D37" i="8"/>
  <c r="D27" i="8"/>
  <c r="D25" i="8"/>
  <c r="D18" i="8"/>
  <c r="D8" i="8"/>
  <c r="D6" i="8"/>
  <c r="E44" i="7"/>
  <c r="D44" i="7"/>
  <c r="E39" i="7"/>
  <c r="D39" i="7"/>
  <c r="D38" i="7" s="1"/>
  <c r="E38" i="7"/>
  <c r="E30" i="7"/>
  <c r="D30" i="7"/>
  <c r="E23" i="7"/>
  <c r="E22" i="7" s="1"/>
  <c r="D23" i="7"/>
  <c r="D22" i="7"/>
  <c r="E14" i="7"/>
  <c r="D14" i="7"/>
  <c r="E7" i="7"/>
  <c r="E6" i="7" s="1"/>
  <c r="D1539" i="1" s="1"/>
  <c r="G1539" i="1" s="1"/>
  <c r="D7" i="7"/>
  <c r="D6" i="7" s="1"/>
  <c r="D5" i="7" s="1"/>
  <c r="F140" i="6"/>
  <c r="F139" i="6"/>
  <c r="F138" i="6"/>
  <c r="F137" i="6"/>
  <c r="F136" i="6"/>
  <c r="F135" i="6"/>
  <c r="F134" i="6"/>
  <c r="F133" i="6"/>
  <c r="F132" i="6"/>
  <c r="F131" i="6"/>
  <c r="E130" i="6"/>
  <c r="E129" i="6" s="1"/>
  <c r="D130" i="6"/>
  <c r="F130" i="6" s="1"/>
  <c r="F128" i="6"/>
  <c r="F127" i="6"/>
  <c r="F126" i="6"/>
  <c r="F125" i="6"/>
  <c r="F124" i="6"/>
  <c r="F123" i="6"/>
  <c r="E122" i="6"/>
  <c r="D122" i="6"/>
  <c r="F122" i="6" s="1"/>
  <c r="F121" i="6"/>
  <c r="F120" i="6"/>
  <c r="F119" i="6"/>
  <c r="F118" i="6"/>
  <c r="E118" i="6"/>
  <c r="D118" i="6"/>
  <c r="F117" i="6"/>
  <c r="F116" i="6"/>
  <c r="F115" i="6"/>
  <c r="E115" i="6"/>
  <c r="D115" i="6"/>
  <c r="E114" i="6"/>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F90" i="6"/>
  <c r="E90" i="6"/>
  <c r="D90" i="6"/>
  <c r="E89" i="6"/>
  <c r="D89" i="6"/>
  <c r="F89" i="6" s="1"/>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E35" i="6" s="1"/>
  <c r="D43" i="6"/>
  <c r="F43" i="6" s="1"/>
  <c r="F42" i="6"/>
  <c r="F41" i="6"/>
  <c r="F40" i="6"/>
  <c r="F39" i="6"/>
  <c r="E39" i="6"/>
  <c r="D39" i="6"/>
  <c r="F38" i="6"/>
  <c r="F37" i="6"/>
  <c r="E36" i="6"/>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E13" i="6"/>
  <c r="D1409" i="1" s="1"/>
  <c r="D13" i="6"/>
  <c r="F12" i="6"/>
  <c r="F11" i="6"/>
  <c r="E10" i="6"/>
  <c r="D10" i="6"/>
  <c r="F10" i="6" s="1"/>
  <c r="F9" i="6"/>
  <c r="F8" i="6"/>
  <c r="F7" i="6"/>
  <c r="F6" i="6"/>
  <c r="E6" i="6"/>
  <c r="D6" i="6"/>
  <c r="D5"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E297" i="5"/>
  <c r="F297" i="5" s="1"/>
  <c r="D297" i="5"/>
  <c r="F296" i="5"/>
  <c r="D296" i="5"/>
  <c r="F295" i="5"/>
  <c r="F294" i="5"/>
  <c r="F293" i="5"/>
  <c r="F292" i="5"/>
  <c r="E291" i="5"/>
  <c r="D291" i="5"/>
  <c r="F291" i="5" s="1"/>
  <c r="F290" i="5"/>
  <c r="F289" i="5"/>
  <c r="F288" i="5"/>
  <c r="F287" i="5"/>
  <c r="F286" i="5"/>
  <c r="F285" i="5"/>
  <c r="F284" i="5"/>
  <c r="F283" i="5"/>
  <c r="F282" i="5"/>
  <c r="F281" i="5"/>
  <c r="F280" i="5"/>
  <c r="F279" i="5"/>
  <c r="F278" i="5"/>
  <c r="E277" i="5"/>
  <c r="D277" i="5"/>
  <c r="D274" i="5" s="1"/>
  <c r="F276" i="5"/>
  <c r="F275" i="5"/>
  <c r="E274" i="5"/>
  <c r="F273" i="5"/>
  <c r="F272" i="5"/>
  <c r="F271" i="5"/>
  <c r="F270" i="5"/>
  <c r="F269" i="5"/>
  <c r="F268" i="5"/>
  <c r="F267" i="5"/>
  <c r="F266" i="5"/>
  <c r="F265" i="5"/>
  <c r="F264" i="5"/>
  <c r="E264" i="5"/>
  <c r="D264" i="5"/>
  <c r="F263" i="5"/>
  <c r="F262" i="5"/>
  <c r="F261" i="5"/>
  <c r="E260" i="5"/>
  <c r="D260" i="5"/>
  <c r="F259" i="5"/>
  <c r="F258" i="5"/>
  <c r="F257" i="5"/>
  <c r="E256" i="5"/>
  <c r="F256" i="5" s="1"/>
  <c r="D256" i="5"/>
  <c r="D255" i="5"/>
  <c r="F254" i="5"/>
  <c r="F253" i="5"/>
  <c r="E252" i="5"/>
  <c r="F252" i="5" s="1"/>
  <c r="D252" i="5"/>
  <c r="F250" i="5"/>
  <c r="F249" i="5"/>
  <c r="F248" i="5"/>
  <c r="E248" i="5"/>
  <c r="D248" i="5"/>
  <c r="F247" i="5"/>
  <c r="F246" i="5"/>
  <c r="F245" i="5"/>
  <c r="F244" i="5"/>
  <c r="F243" i="5"/>
  <c r="F242" i="5"/>
  <c r="F241" i="5"/>
  <c r="F240" i="5"/>
  <c r="F239" i="5"/>
  <c r="F238" i="5"/>
  <c r="F237" i="5"/>
  <c r="E237" i="5"/>
  <c r="D237" i="5"/>
  <c r="F236" i="5"/>
  <c r="F235" i="5"/>
  <c r="F234" i="5"/>
  <c r="F233" i="5"/>
  <c r="F232" i="5"/>
  <c r="F231" i="5"/>
  <c r="F230" i="5"/>
  <c r="F229" i="5"/>
  <c r="F228" i="5"/>
  <c r="F227" i="5"/>
  <c r="F226" i="5"/>
  <c r="F225" i="5"/>
  <c r="F224" i="5"/>
  <c r="F223" i="5"/>
  <c r="F222" i="5"/>
  <c r="F221" i="5"/>
  <c r="E220" i="5"/>
  <c r="F220" i="5" s="1"/>
  <c r="D220" i="5"/>
  <c r="D219" i="5"/>
  <c r="G339" i="9" s="1"/>
  <c r="F218" i="5"/>
  <c r="F217" i="5"/>
  <c r="F216" i="5"/>
  <c r="F215" i="5"/>
  <c r="F214" i="5"/>
  <c r="F213" i="5"/>
  <c r="F212" i="5"/>
  <c r="F211" i="5"/>
  <c r="E211" i="5"/>
  <c r="D211" i="5"/>
  <c r="F210" i="5"/>
  <c r="F209" i="5"/>
  <c r="F208" i="5"/>
  <c r="F207" i="5"/>
  <c r="F206" i="5"/>
  <c r="F205" i="5"/>
  <c r="E204" i="5"/>
  <c r="E203" i="5" s="1"/>
  <c r="H338" i="9" s="1"/>
  <c r="D204" i="5"/>
  <c r="F204" i="5" s="1"/>
  <c r="F202" i="5"/>
  <c r="F201" i="5"/>
  <c r="F200" i="5"/>
  <c r="F199" i="5"/>
  <c r="F198" i="5"/>
  <c r="F197" i="5"/>
  <c r="E197" i="5"/>
  <c r="H337" i="9" s="1"/>
  <c r="D197" i="5"/>
  <c r="G337" i="9" s="1"/>
  <c r="E337" i="9" s="1"/>
  <c r="B337" i="9" s="1"/>
  <c r="F196" i="5"/>
  <c r="F195" i="5"/>
  <c r="F194" i="5"/>
  <c r="F193" i="5"/>
  <c r="F192" i="5"/>
  <c r="F191" i="5"/>
  <c r="F190" i="5"/>
  <c r="F189" i="5"/>
  <c r="F188" i="5"/>
  <c r="F187" i="5"/>
  <c r="E186" i="5"/>
  <c r="D186" i="5"/>
  <c r="F186" i="5" s="1"/>
  <c r="F185" i="5"/>
  <c r="F184" i="5"/>
  <c r="F183" i="5"/>
  <c r="F182" i="5"/>
  <c r="F181" i="5"/>
  <c r="E181" i="5"/>
  <c r="D181" i="5"/>
  <c r="F180" i="5"/>
  <c r="F179" i="5"/>
  <c r="E178" i="5"/>
  <c r="H336" i="9" s="1"/>
  <c r="D178" i="5"/>
  <c r="G336" i="9" s="1"/>
  <c r="F174"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D147" i="5" s="1"/>
  <c r="F147" i="5" s="1"/>
  <c r="F149" i="5"/>
  <c r="F148" i="5"/>
  <c r="E147" i="5"/>
  <c r="F146" i="5"/>
  <c r="F145" i="5"/>
  <c r="F144" i="5"/>
  <c r="E143" i="5"/>
  <c r="D143" i="5"/>
  <c r="F143" i="5" s="1"/>
  <c r="F142" i="5"/>
  <c r="F141" i="5"/>
  <c r="F140" i="5"/>
  <c r="F139" i="5"/>
  <c r="F138" i="5"/>
  <c r="F137" i="5"/>
  <c r="E136" i="5"/>
  <c r="E135" i="5" s="1"/>
  <c r="D136" i="5"/>
  <c r="D135" i="5" s="1"/>
  <c r="F135" i="5" s="1"/>
  <c r="F134" i="5"/>
  <c r="F133" i="5"/>
  <c r="F132" i="5"/>
  <c r="F131" i="5"/>
  <c r="F130" i="5"/>
  <c r="F129" i="5"/>
  <c r="F128" i="5"/>
  <c r="F127" i="5"/>
  <c r="E127" i="5"/>
  <c r="D127" i="5"/>
  <c r="F126" i="5"/>
  <c r="F125" i="5"/>
  <c r="F124" i="5"/>
  <c r="F123" i="5"/>
  <c r="F122" i="5"/>
  <c r="F121" i="5"/>
  <c r="F120" i="5"/>
  <c r="E120" i="5"/>
  <c r="D120" i="5"/>
  <c r="D119" i="5" s="1"/>
  <c r="F119" i="5" s="1"/>
  <c r="E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4" i="9" s="1"/>
  <c r="D89" i="5"/>
  <c r="G314" i="9" s="1"/>
  <c r="E314" i="9" s="1"/>
  <c r="B314" i="9" s="1"/>
  <c r="F87" i="5"/>
  <c r="F86" i="5"/>
  <c r="F85" i="5"/>
  <c r="F84" i="5"/>
  <c r="F83" i="5"/>
  <c r="E82" i="5"/>
  <c r="F82" i="5" s="1"/>
  <c r="D82" i="5"/>
  <c r="F81" i="5"/>
  <c r="F80" i="5"/>
  <c r="F79" i="5"/>
  <c r="F78" i="5"/>
  <c r="F77" i="5"/>
  <c r="F76" i="5"/>
  <c r="E76" i="5"/>
  <c r="D76" i="5"/>
  <c r="F75" i="5"/>
  <c r="F74" i="5"/>
  <c r="F73" i="5"/>
  <c r="F72" i="5"/>
  <c r="E71" i="5"/>
  <c r="F71" i="5" s="1"/>
  <c r="D71" i="5"/>
  <c r="D70" i="5"/>
  <c r="F68" i="5"/>
  <c r="F67" i="5"/>
  <c r="F66" i="5"/>
  <c r="F65" i="5"/>
  <c r="F64" i="5"/>
  <c r="E63" i="5"/>
  <c r="D63" i="5"/>
  <c r="F63" i="5" s="1"/>
  <c r="F62" i="5"/>
  <c r="F61" i="5"/>
  <c r="F60" i="5"/>
  <c r="F59" i="5"/>
  <c r="F58" i="5"/>
  <c r="F57" i="5"/>
  <c r="E56" i="5"/>
  <c r="D1061" i="1" s="1"/>
  <c r="D56" i="5"/>
  <c r="F55" i="5"/>
  <c r="F54" i="5"/>
  <c r="F53" i="5"/>
  <c r="F52" i="5"/>
  <c r="E52" i="5"/>
  <c r="D52" i="5"/>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E29" i="5"/>
  <c r="F29" i="5" s="1"/>
  <c r="D29" i="5"/>
  <c r="F28" i="5"/>
  <c r="F27" i="5"/>
  <c r="F26" i="5"/>
  <c r="F25" i="5"/>
  <c r="F24" i="5"/>
  <c r="F23" i="5"/>
  <c r="F22" i="5"/>
  <c r="F21" i="5"/>
  <c r="F20" i="5"/>
  <c r="E19" i="5"/>
  <c r="F19" i="5" s="1"/>
  <c r="D19" i="5"/>
  <c r="F18" i="5"/>
  <c r="F17" i="5"/>
  <c r="F16" i="5"/>
  <c r="F15" i="5"/>
  <c r="F14" i="5"/>
  <c r="F13" i="5"/>
  <c r="E13" i="5"/>
  <c r="E12" i="5" s="1"/>
  <c r="D13" i="5"/>
  <c r="D12" i="5"/>
  <c r="F11" i="5"/>
  <c r="F10" i="5"/>
  <c r="F9" i="5"/>
  <c r="F8" i="5"/>
  <c r="E8" i="5"/>
  <c r="D8" i="5"/>
  <c r="D7"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F636" i="4"/>
  <c r="E636" i="4"/>
  <c r="D636" i="4"/>
  <c r="F635" i="4"/>
  <c r="F634" i="4"/>
  <c r="F633" i="4"/>
  <c r="E633" i="4"/>
  <c r="D633" i="4"/>
  <c r="F632" i="4"/>
  <c r="F631" i="4"/>
  <c r="E630" i="4"/>
  <c r="E629" i="4" s="1"/>
  <c r="D630" i="4"/>
  <c r="F630" i="4" s="1"/>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D607" i="4"/>
  <c r="G156" i="9" s="1"/>
  <c r="E156" i="9" s="1"/>
  <c r="B156" i="9" s="1"/>
  <c r="F606" i="4"/>
  <c r="F605" i="4"/>
  <c r="F604" i="4"/>
  <c r="F603" i="4"/>
  <c r="E603" i="4"/>
  <c r="D603" i="4"/>
  <c r="F602" i="4"/>
  <c r="F601" i="4"/>
  <c r="F600" i="4"/>
  <c r="F599" i="4"/>
  <c r="F598" i="4"/>
  <c r="E598" i="4"/>
  <c r="E597" i="4" s="1"/>
  <c r="D598" i="4"/>
  <c r="D597" i="4"/>
  <c r="F596" i="4"/>
  <c r="F595" i="4"/>
  <c r="F594" i="4"/>
  <c r="E594" i="4"/>
  <c r="D594" i="4"/>
  <c r="F593" i="4"/>
  <c r="F592" i="4"/>
  <c r="F591" i="4"/>
  <c r="E591" i="4"/>
  <c r="D591" i="4"/>
  <c r="F590" i="4"/>
  <c r="F589" i="4"/>
  <c r="E589" i="4"/>
  <c r="D589" i="4"/>
  <c r="F588" i="4"/>
  <c r="F587" i="4"/>
  <c r="F586" i="4"/>
  <c r="E585" i="4"/>
  <c r="E584" i="4" s="1"/>
  <c r="D585" i="4"/>
  <c r="D584" i="4" s="1"/>
  <c r="F584" i="4" s="1"/>
  <c r="F583" i="4"/>
  <c r="F582" i="4"/>
  <c r="E581" i="4"/>
  <c r="D581" i="4"/>
  <c r="F581" i="4" s="1"/>
  <c r="F580" i="4"/>
  <c r="F579" i="4"/>
  <c r="F578" i="4"/>
  <c r="E578" i="4"/>
  <c r="E571" i="4" s="1"/>
  <c r="D578" i="4"/>
  <c r="F577" i="4"/>
  <c r="F576" i="4"/>
  <c r="F575" i="4"/>
  <c r="E575" i="4"/>
  <c r="D575" i="4"/>
  <c r="F574" i="4"/>
  <c r="F573" i="4"/>
  <c r="E572" i="4"/>
  <c r="D572" i="4"/>
  <c r="F572" i="4" s="1"/>
  <c r="F570" i="4"/>
  <c r="F569" i="4"/>
  <c r="F568" i="4"/>
  <c r="F567" i="4"/>
  <c r="F566" i="4"/>
  <c r="F565" i="4"/>
  <c r="F564" i="4"/>
  <c r="F563" i="4"/>
  <c r="F562" i="4"/>
  <c r="E562" i="4"/>
  <c r="D562" i="4"/>
  <c r="F561" i="4"/>
  <c r="F560" i="4"/>
  <c r="F559" i="4"/>
  <c r="F558" i="4"/>
  <c r="E557" i="4"/>
  <c r="D557" i="4"/>
  <c r="F557" i="4" s="1"/>
  <c r="F556" i="4"/>
  <c r="F555" i="4"/>
  <c r="F554" i="4"/>
  <c r="F553" i="4"/>
  <c r="F552" i="4"/>
  <c r="F551" i="4"/>
  <c r="F550" i="4"/>
  <c r="E550" i="4"/>
  <c r="D550" i="4"/>
  <c r="F549" i="4"/>
  <c r="F548" i="4"/>
  <c r="F547" i="4"/>
  <c r="F546" i="4"/>
  <c r="E545" i="4"/>
  <c r="D545" i="4"/>
  <c r="F545" i="4" s="1"/>
  <c r="F544" i="4"/>
  <c r="F543" i="4"/>
  <c r="F542" i="4"/>
  <c r="E542" i="4"/>
  <c r="D542" i="4"/>
  <c r="F541" i="4"/>
  <c r="F540" i="4"/>
  <c r="F539" i="4"/>
  <c r="F538" i="4"/>
  <c r="E537" i="4"/>
  <c r="E536" i="4" s="1"/>
  <c r="D537" i="4"/>
  <c r="D536" i="4" s="1"/>
  <c r="F534" i="4"/>
  <c r="F533" i="4"/>
  <c r="E532" i="4"/>
  <c r="D532" i="4"/>
  <c r="F532" i="4" s="1"/>
  <c r="F531" i="4"/>
  <c r="F530" i="4"/>
  <c r="E529" i="4"/>
  <c r="D529" i="4"/>
  <c r="D522" i="4" s="1"/>
  <c r="F522" i="4" s="1"/>
  <c r="F528" i="4"/>
  <c r="F527" i="4"/>
  <c r="F526" i="4"/>
  <c r="E526" i="4"/>
  <c r="D526" i="4"/>
  <c r="F525" i="4"/>
  <c r="F524" i="4"/>
  <c r="F523" i="4"/>
  <c r="E523" i="4"/>
  <c r="D523" i="4"/>
  <c r="E522" i="4"/>
  <c r="F521" i="4"/>
  <c r="F520" i="4"/>
  <c r="F519" i="4"/>
  <c r="F518" i="4"/>
  <c r="F517" i="4"/>
  <c r="F516" i="4"/>
  <c r="F515" i="4"/>
  <c r="E514" i="4"/>
  <c r="D514" i="4"/>
  <c r="F514" i="4" s="1"/>
  <c r="F513" i="4"/>
  <c r="F512" i="4"/>
  <c r="F511" i="4"/>
  <c r="F510" i="4"/>
  <c r="F509" i="4"/>
  <c r="E509" i="4"/>
  <c r="D509" i="4"/>
  <c r="F508" i="4"/>
  <c r="F507" i="4"/>
  <c r="F506" i="4"/>
  <c r="F505" i="4"/>
  <c r="F504" i="4"/>
  <c r="F503" i="4"/>
  <c r="E502" i="4"/>
  <c r="D502" i="4"/>
  <c r="F502" i="4" s="1"/>
  <c r="F501" i="4"/>
  <c r="F500" i="4"/>
  <c r="F499" i="4"/>
  <c r="F498" i="4"/>
  <c r="F497" i="4"/>
  <c r="E497" i="4"/>
  <c r="D497" i="4"/>
  <c r="F496" i="4"/>
  <c r="F495" i="4"/>
  <c r="F494" i="4"/>
  <c r="F493" i="4"/>
  <c r="F492" i="4"/>
  <c r="E492" i="4"/>
  <c r="E491" i="4" s="1"/>
  <c r="D492" i="4"/>
  <c r="D491" i="4"/>
  <c r="F491" i="4" s="1"/>
  <c r="F490" i="4"/>
  <c r="F489" i="4"/>
  <c r="F488" i="4"/>
  <c r="E488" i="4"/>
  <c r="D488" i="4"/>
  <c r="F487" i="4"/>
  <c r="F486" i="4"/>
  <c r="F485" i="4"/>
  <c r="E485" i="4"/>
  <c r="D485" i="4"/>
  <c r="F484" i="4"/>
  <c r="F483" i="4"/>
  <c r="F482" i="4"/>
  <c r="F481" i="4"/>
  <c r="F480" i="4"/>
  <c r="E480" i="4"/>
  <c r="E479" i="4" s="1"/>
  <c r="D480" i="4"/>
  <c r="D479" i="4"/>
  <c r="F479" i="4" s="1"/>
  <c r="F478" i="4"/>
  <c r="F477" i="4"/>
  <c r="F476" i="4"/>
  <c r="E476" i="4"/>
  <c r="D476" i="4"/>
  <c r="F475" i="4"/>
  <c r="F474" i="4"/>
  <c r="F473" i="4"/>
  <c r="E473" i="4"/>
  <c r="D473" i="4"/>
  <c r="F472" i="4"/>
  <c r="F471" i="4"/>
  <c r="E470" i="4"/>
  <c r="D470" i="4"/>
  <c r="F470" i="4" s="1"/>
  <c r="F469" i="4"/>
  <c r="F468" i="4"/>
  <c r="E467" i="4"/>
  <c r="E466" i="4" s="1"/>
  <c r="D467" i="4"/>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45" i="4"/>
  <c r="F444" i="4"/>
  <c r="F443" i="4"/>
  <c r="F442" i="4"/>
  <c r="F441" i="4"/>
  <c r="F440" i="4"/>
  <c r="E440" i="4"/>
  <c r="D440" i="4"/>
  <c r="F439" i="4"/>
  <c r="F438" i="4"/>
  <c r="F437" i="4"/>
  <c r="E437" i="4"/>
  <c r="D437" i="4"/>
  <c r="F436" i="4"/>
  <c r="F435" i="4"/>
  <c r="F434" i="4"/>
  <c r="F433" i="4"/>
  <c r="F432" i="4"/>
  <c r="E432" i="4"/>
  <c r="E431" i="4" s="1"/>
  <c r="D432" i="4"/>
  <c r="D431" i="4"/>
  <c r="E428" i="4"/>
  <c r="D428" i="4"/>
  <c r="F428" i="4" s="1"/>
  <c r="F427" i="4"/>
  <c r="E427" i="4"/>
  <c r="D427" i="4"/>
  <c r="D648" i="4" s="1"/>
  <c r="F648" i="4" s="1"/>
  <c r="E426" i="4"/>
  <c r="D426" i="4"/>
  <c r="F421" i="4"/>
  <c r="F420" i="4"/>
  <c r="F419" i="4"/>
  <c r="F416" i="4"/>
  <c r="F415" i="4"/>
  <c r="F414" i="4"/>
  <c r="F413" i="4"/>
  <c r="E412" i="4"/>
  <c r="D412" i="4"/>
  <c r="F412" i="4" s="1"/>
  <c r="F411" i="4"/>
  <c r="E410" i="4"/>
  <c r="D410" i="4"/>
  <c r="F410" i="4" s="1"/>
  <c r="F409" i="4"/>
  <c r="F408" i="4"/>
  <c r="F407" i="4"/>
  <c r="E407" i="4"/>
  <c r="E406" i="4" s="1"/>
  <c r="D407" i="4"/>
  <c r="D406" i="4"/>
  <c r="F406" i="4" s="1"/>
  <c r="F405" i="4"/>
  <c r="F404" i="4"/>
  <c r="F403" i="4"/>
  <c r="F402" i="4"/>
  <c r="E401" i="4"/>
  <c r="D401" i="4"/>
  <c r="F401" i="4" s="1"/>
  <c r="F400" i="4"/>
  <c r="F399" i="4"/>
  <c r="E398" i="4"/>
  <c r="D398" i="4"/>
  <c r="F398" i="4" s="1"/>
  <c r="F397" i="4"/>
  <c r="F396" i="4"/>
  <c r="F395" i="4"/>
  <c r="F394" i="4"/>
  <c r="E393" i="4"/>
  <c r="D393" i="4"/>
  <c r="F393" i="4" s="1"/>
  <c r="F392" i="4"/>
  <c r="F391" i="4"/>
  <c r="F390" i="4"/>
  <c r="F389" i="4"/>
  <c r="F388" i="4"/>
  <c r="E388" i="4"/>
  <c r="D388" i="4"/>
  <c r="F387" i="4"/>
  <c r="F386" i="4"/>
  <c r="F385" i="4"/>
  <c r="F384" i="4"/>
  <c r="F383" i="4"/>
  <c r="F382" i="4"/>
  <c r="F381" i="4"/>
  <c r="F380" i="4"/>
  <c r="E379" i="4"/>
  <c r="F379" i="4" s="1"/>
  <c r="D379" i="4"/>
  <c r="F378" i="4"/>
  <c r="F377" i="4"/>
  <c r="F376" i="4"/>
  <c r="F375" i="4"/>
  <c r="E374" i="4"/>
  <c r="E373" i="4" s="1"/>
  <c r="E360" i="4" s="1"/>
  <c r="D355" i="1" s="1"/>
  <c r="D374" i="4"/>
  <c r="F374" i="4" s="1"/>
  <c r="F372" i="4"/>
  <c r="F371" i="4"/>
  <c r="F370" i="4"/>
  <c r="F369" i="4"/>
  <c r="F368" i="4"/>
  <c r="F367" i="4"/>
  <c r="E366" i="4"/>
  <c r="D366" i="4"/>
  <c r="F365" i="4"/>
  <c r="F364" i="4"/>
  <c r="F363" i="4"/>
  <c r="F362" i="4"/>
  <c r="E362" i="4"/>
  <c r="D362" i="4"/>
  <c r="E361" i="4"/>
  <c r="F359" i="4"/>
  <c r="E358" i="4"/>
  <c r="D358" i="4"/>
  <c r="F358" i="4" s="1"/>
  <c r="F357" i="4"/>
  <c r="F356" i="4"/>
  <c r="F355" i="4"/>
  <c r="E355" i="4"/>
  <c r="E354" i="4" s="1"/>
  <c r="D355" i="4"/>
  <c r="D354" i="4"/>
  <c r="F354" i="4" s="1"/>
  <c r="F353" i="4"/>
  <c r="F352" i="4"/>
  <c r="F351" i="4"/>
  <c r="F350" i="4"/>
  <c r="E349" i="4"/>
  <c r="D349" i="4"/>
  <c r="F349" i="4" s="1"/>
  <c r="F348" i="4"/>
  <c r="F347" i="4"/>
  <c r="E346" i="4"/>
  <c r="D346" i="4"/>
  <c r="F346" i="4" s="1"/>
  <c r="F345" i="4"/>
  <c r="F344" i="4"/>
  <c r="F343" i="4"/>
  <c r="F342" i="4"/>
  <c r="E341" i="4"/>
  <c r="D341" i="4"/>
  <c r="F341" i="4" s="1"/>
  <c r="F340" i="4"/>
  <c r="F339" i="4"/>
  <c r="F338" i="4"/>
  <c r="F337" i="4"/>
  <c r="F336" i="4"/>
  <c r="E336" i="4"/>
  <c r="D336" i="4"/>
  <c r="F335" i="4"/>
  <c r="F334" i="4"/>
  <c r="F333" i="4"/>
  <c r="F332" i="4"/>
  <c r="F331" i="4"/>
  <c r="F330" i="4"/>
  <c r="F329" i="4"/>
  <c r="F328" i="4"/>
  <c r="F327" i="4"/>
  <c r="E327" i="4"/>
  <c r="D327" i="4"/>
  <c r="F326" i="4"/>
  <c r="F325" i="4"/>
  <c r="F324" i="4"/>
  <c r="F323" i="4"/>
  <c r="E322" i="4"/>
  <c r="E321" i="4" s="1"/>
  <c r="D322" i="4"/>
  <c r="F322" i="4" s="1"/>
  <c r="D321" i="4"/>
  <c r="F321" i="4" s="1"/>
  <c r="F320" i="4"/>
  <c r="F319" i="4"/>
  <c r="F318" i="4"/>
  <c r="F317" i="4"/>
  <c r="F316" i="4"/>
  <c r="F315" i="4"/>
  <c r="E314" i="4"/>
  <c r="E309" i="4" s="1"/>
  <c r="E308" i="4" s="1"/>
  <c r="D314" i="4"/>
  <c r="F314" i="4" s="1"/>
  <c r="F313" i="4"/>
  <c r="F312" i="4"/>
  <c r="F311" i="4"/>
  <c r="F310" i="4"/>
  <c r="E310" i="4"/>
  <c r="D310" i="4"/>
  <c r="D309" i="4" s="1"/>
  <c r="F306" i="4"/>
  <c r="F305" i="4"/>
  <c r="F304" i="4"/>
  <c r="F303" i="4"/>
  <c r="F302" i="4"/>
  <c r="F298" i="4"/>
  <c r="E298" i="4"/>
  <c r="D298" i="4"/>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F278" i="4"/>
  <c r="E278" i="4"/>
  <c r="D278" i="4"/>
  <c r="F277" i="4"/>
  <c r="F276" i="4"/>
  <c r="F275" i="4"/>
  <c r="E274" i="4"/>
  <c r="E273" i="4" s="1"/>
  <c r="D274" i="4"/>
  <c r="D273" i="4" s="1"/>
  <c r="F273" i="4" s="1"/>
  <c r="F272" i="4"/>
  <c r="F271" i="4"/>
  <c r="F270" i="4"/>
  <c r="E269" i="4"/>
  <c r="D269" i="4"/>
  <c r="F269" i="4" s="1"/>
  <c r="F268" i="4"/>
  <c r="F267" i="4"/>
  <c r="F266" i="4"/>
  <c r="F265" i="4"/>
  <c r="F264" i="4"/>
  <c r="E263" i="4"/>
  <c r="E262" i="4" s="1"/>
  <c r="D263" i="4"/>
  <c r="F263" i="4" s="1"/>
  <c r="D262" i="4"/>
  <c r="F262" i="4" s="1"/>
  <c r="F261" i="4"/>
  <c r="F260" i="4"/>
  <c r="F259" i="4"/>
  <c r="F258" i="4"/>
  <c r="F257" i="4"/>
  <c r="E257" i="4"/>
  <c r="D257" i="4"/>
  <c r="F256" i="4"/>
  <c r="F255" i="4"/>
  <c r="E254" i="4"/>
  <c r="D254" i="4"/>
  <c r="F254" i="4" s="1"/>
  <c r="F253" i="4"/>
  <c r="F252" i="4"/>
  <c r="F251" i="4"/>
  <c r="F250" i="4"/>
  <c r="E250" i="4"/>
  <c r="D250" i="4"/>
  <c r="F249" i="4"/>
  <c r="F248" i="4"/>
  <c r="F247" i="4"/>
  <c r="E246" i="4"/>
  <c r="D246" i="4"/>
  <c r="F246" i="4" s="1"/>
  <c r="F245" i="4"/>
  <c r="F244" i="4"/>
  <c r="F243" i="4"/>
  <c r="F242" i="4"/>
  <c r="E242" i="4"/>
  <c r="D242" i="4"/>
  <c r="F241" i="4"/>
  <c r="F240" i="4"/>
  <c r="F239" i="4"/>
  <c r="F238" i="4"/>
  <c r="E237" i="4"/>
  <c r="E230" i="4" s="1"/>
  <c r="D237" i="4"/>
  <c r="F237" i="4" s="1"/>
  <c r="F236" i="4"/>
  <c r="F235" i="4"/>
  <c r="F234" i="4"/>
  <c r="E234" i="4"/>
  <c r="D234" i="4"/>
  <c r="F233" i="4"/>
  <c r="F232" i="4"/>
  <c r="F231" i="4"/>
  <c r="E231" i="4"/>
  <c r="D231" i="4"/>
  <c r="D230" i="4" s="1"/>
  <c r="F230" i="4" s="1"/>
  <c r="F229" i="4"/>
  <c r="F228" i="4"/>
  <c r="F227" i="4"/>
  <c r="F226" i="4"/>
  <c r="E225" i="4"/>
  <c r="D225" i="4"/>
  <c r="F225" i="4" s="1"/>
  <c r="F224" i="4"/>
  <c r="F223" i="4"/>
  <c r="F222" i="4"/>
  <c r="E222" i="4"/>
  <c r="D222" i="4"/>
  <c r="E221" i="4"/>
  <c r="D221" i="4"/>
  <c r="F221" i="4" s="1"/>
  <c r="F220" i="4"/>
  <c r="F219" i="4"/>
  <c r="F218" i="4"/>
  <c r="F217" i="4"/>
  <c r="E216" i="4"/>
  <c r="D216" i="4"/>
  <c r="F215" i="4"/>
  <c r="F214" i="4"/>
  <c r="F213" i="4"/>
  <c r="F212" i="4"/>
  <c r="F211" i="4"/>
  <c r="F210" i="4"/>
  <c r="F209" i="4"/>
  <c r="E208" i="4"/>
  <c r="F208" i="4" s="1"/>
  <c r="D208" i="4"/>
  <c r="F207" i="4"/>
  <c r="F206" i="4"/>
  <c r="F205" i="4"/>
  <c r="F204" i="4"/>
  <c r="E203" i="4"/>
  <c r="D203" i="4"/>
  <c r="F203" i="4" s="1"/>
  <c r="D202" i="4"/>
  <c r="F201" i="4"/>
  <c r="F200" i="4"/>
  <c r="F199" i="4"/>
  <c r="F198" i="4"/>
  <c r="F197" i="4"/>
  <c r="F196" i="4"/>
  <c r="F195" i="4"/>
  <c r="E194" i="4"/>
  <c r="F194" i="4" s="1"/>
  <c r="D194" i="4"/>
  <c r="F193" i="4"/>
  <c r="F192" i="4"/>
  <c r="F191" i="4"/>
  <c r="F190" i="4"/>
  <c r="E189" i="4"/>
  <c r="D189" i="4"/>
  <c r="F189" i="4" s="1"/>
  <c r="F188" i="4"/>
  <c r="F187" i="4"/>
  <c r="F186" i="4"/>
  <c r="F185" i="4"/>
  <c r="F184" i="4"/>
  <c r="F183" i="4"/>
  <c r="F182" i="4"/>
  <c r="F181" i="4"/>
  <c r="F180" i="4"/>
  <c r="F179" i="4"/>
  <c r="E178" i="4"/>
  <c r="F178" i="4" s="1"/>
  <c r="D178" i="4"/>
  <c r="F177" i="4"/>
  <c r="F176" i="4"/>
  <c r="F175" i="4"/>
  <c r="F174" i="4"/>
  <c r="F173" i="4"/>
  <c r="F172" i="4"/>
  <c r="F171" i="4"/>
  <c r="E170" i="4"/>
  <c r="D170" i="4"/>
  <c r="F170" i="4" s="1"/>
  <c r="F169" i="4"/>
  <c r="F168" i="4"/>
  <c r="F167" i="4"/>
  <c r="F166" i="4"/>
  <c r="E165" i="4"/>
  <c r="F165" i="4" s="1"/>
  <c r="D165" i="4"/>
  <c r="D164" i="4" s="1"/>
  <c r="F163" i="4"/>
  <c r="F162" i="4"/>
  <c r="F161" i="4"/>
  <c r="E160" i="4"/>
  <c r="D160" i="4"/>
  <c r="F160" i="4" s="1"/>
  <c r="F159" i="4"/>
  <c r="F158" i="4"/>
  <c r="F157" i="4"/>
  <c r="F156" i="4"/>
  <c r="F155" i="4"/>
  <c r="E154" i="4"/>
  <c r="E153" i="4" s="1"/>
  <c r="D154" i="4"/>
  <c r="D153" i="4" s="1"/>
  <c r="F151" i="4"/>
  <c r="F150" i="4"/>
  <c r="F149" i="4"/>
  <c r="F148" i="4"/>
  <c r="F147" i="4"/>
  <c r="F146" i="4"/>
  <c r="F145" i="4"/>
  <c r="F144" i="4"/>
  <c r="F143" i="4"/>
  <c r="F142" i="4"/>
  <c r="F141" i="4"/>
  <c r="E141" i="4"/>
  <c r="D141" i="4"/>
  <c r="D140" i="4" s="1"/>
  <c r="F140" i="4" s="1"/>
  <c r="E140" i="4"/>
  <c r="F139" i="4"/>
  <c r="F138" i="4"/>
  <c r="F137" i="4"/>
  <c r="F136" i="4"/>
  <c r="E135" i="4"/>
  <c r="E134" i="4" s="1"/>
  <c r="D135" i="4"/>
  <c r="D134" i="4"/>
  <c r="F133" i="4"/>
  <c r="F132" i="4"/>
  <c r="F131" i="4"/>
  <c r="F130" i="4"/>
  <c r="E129" i="4"/>
  <c r="F129" i="4" s="1"/>
  <c r="D129" i="4"/>
  <c r="F128" i="4"/>
  <c r="F127" i="4"/>
  <c r="E126" i="4"/>
  <c r="E125" i="4" s="1"/>
  <c r="D126" i="4"/>
  <c r="D125" i="4" s="1"/>
  <c r="F124" i="4"/>
  <c r="F123" i="4"/>
  <c r="F122" i="4"/>
  <c r="F121" i="4"/>
  <c r="F120" i="4"/>
  <c r="E120" i="4"/>
  <c r="D120" i="4"/>
  <c r="F119" i="4"/>
  <c r="F118" i="4"/>
  <c r="F117" i="4"/>
  <c r="F116" i="4"/>
  <c r="F115" i="4"/>
  <c r="F114" i="4"/>
  <c r="F113" i="4"/>
  <c r="E112" i="4"/>
  <c r="E106" i="4" s="1"/>
  <c r="D102" i="1" s="1"/>
  <c r="D112" i="4"/>
  <c r="F111" i="4"/>
  <c r="F110" i="4"/>
  <c r="F109" i="4"/>
  <c r="F108" i="4"/>
  <c r="F107" i="4"/>
  <c r="E107" i="4"/>
  <c r="D107" i="4"/>
  <c r="D106" i="4" s="1"/>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F83" i="4" s="1"/>
  <c r="D83" i="4"/>
  <c r="D82" i="4" s="1"/>
  <c r="F81" i="4"/>
  <c r="F80" i="4"/>
  <c r="F79" i="4"/>
  <c r="F78" i="4"/>
  <c r="E77" i="4"/>
  <c r="D77" i="4"/>
  <c r="F77" i="4" s="1"/>
  <c r="F76" i="4"/>
  <c r="F75" i="4"/>
  <c r="F74" i="4"/>
  <c r="E74" i="4"/>
  <c r="D74" i="4"/>
  <c r="F73" i="4"/>
  <c r="F72" i="4"/>
  <c r="F71" i="4"/>
  <c r="E71" i="4"/>
  <c r="D71" i="4"/>
  <c r="F70" i="4"/>
  <c r="F69" i="4"/>
  <c r="E68" i="4"/>
  <c r="D68" i="4"/>
  <c r="F68" i="4" s="1"/>
  <c r="F67" i="4"/>
  <c r="F66" i="4"/>
  <c r="F65" i="4"/>
  <c r="F64" i="4"/>
  <c r="E64" i="4"/>
  <c r="D64" i="4"/>
  <c r="F63" i="4"/>
  <c r="F62" i="4"/>
  <c r="F61" i="4"/>
  <c r="E61" i="4"/>
  <c r="D61" i="4"/>
  <c r="F60" i="4"/>
  <c r="F59" i="4"/>
  <c r="E58" i="4"/>
  <c r="D58" i="4"/>
  <c r="F58" i="4" s="1"/>
  <c r="F57" i="4"/>
  <c r="F56" i="4"/>
  <c r="F55" i="4"/>
  <c r="F54" i="4"/>
  <c r="F53" i="4"/>
  <c r="E53" i="4"/>
  <c r="D53" i="4"/>
  <c r="F52" i="4"/>
  <c r="F51" i="4"/>
  <c r="E50" i="4"/>
  <c r="E49" i="4" s="1"/>
  <c r="D50" i="4"/>
  <c r="D49" i="4" s="1"/>
  <c r="F49" i="4" s="1"/>
  <c r="F48" i="4"/>
  <c r="F47" i="4"/>
  <c r="F46" i="4"/>
  <c r="F45" i="4"/>
  <c r="F44" i="4"/>
  <c r="E44" i="4"/>
  <c r="D44" i="4"/>
  <c r="E43" i="4"/>
  <c r="D43" i="4"/>
  <c r="F43" i="4" s="1"/>
  <c r="F42" i="4"/>
  <c r="F41" i="4"/>
  <c r="F40" i="4"/>
  <c r="F39" i="4"/>
  <c r="E39" i="4"/>
  <c r="D39" i="4"/>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E7" i="4" s="1"/>
  <c r="D17" i="4"/>
  <c r="F17" i="4" s="1"/>
  <c r="F16" i="4"/>
  <c r="F15" i="4"/>
  <c r="F14" i="4"/>
  <c r="F13" i="4"/>
  <c r="F12" i="4"/>
  <c r="F11" i="4"/>
  <c r="F10" i="4"/>
  <c r="F9" i="4"/>
  <c r="E8" i="4"/>
  <c r="D8" i="4"/>
  <c r="D7" i="4" s="1"/>
  <c r="I41" i="3"/>
  <c r="G41" i="3"/>
  <c r="B41" i="3"/>
  <c r="I40" i="3"/>
  <c r="G40" i="3"/>
  <c r="B40" i="3"/>
  <c r="G39" i="3"/>
  <c r="B39" i="3"/>
  <c r="H38" i="3"/>
  <c r="G38" i="3"/>
  <c r="B38" i="3"/>
  <c r="I36" i="3"/>
  <c r="H36" i="3"/>
  <c r="G36" i="3"/>
  <c r="B36" i="3"/>
  <c r="I35" i="3"/>
  <c r="H35" i="3"/>
  <c r="G35" i="3"/>
  <c r="B35" i="3"/>
  <c r="I34" i="3"/>
  <c r="H34" i="3"/>
  <c r="G34" i="3"/>
  <c r="B34" i="3"/>
  <c r="H33" i="3"/>
  <c r="G33" i="3"/>
  <c r="B33" i="3"/>
  <c r="G31" i="3"/>
  <c r="B31" i="3"/>
  <c r="I30" i="3"/>
  <c r="G30" i="3"/>
  <c r="B30" i="3"/>
  <c r="I29" i="3"/>
  <c r="H29" i="3"/>
  <c r="G29" i="3"/>
  <c r="B29" i="3"/>
  <c r="I28" i="3"/>
  <c r="G28" i="3"/>
  <c r="B28" i="3"/>
  <c r="H27" i="3"/>
  <c r="G27" i="3"/>
  <c r="B27" i="3"/>
  <c r="G25" i="3"/>
  <c r="B25" i="3"/>
  <c r="G24" i="3"/>
  <c r="B24" i="3"/>
  <c r="G23" i="3"/>
  <c r="B23" i="3"/>
  <c r="H22" i="3"/>
  <c r="G22" i="3"/>
  <c r="B22" i="3"/>
  <c r="G20" i="3"/>
  <c r="B20" i="3"/>
  <c r="G19" i="3"/>
  <c r="B19" i="3"/>
  <c r="G18" i="3"/>
  <c r="B18" i="3"/>
  <c r="G17" i="3"/>
  <c r="B17" i="3"/>
  <c r="H10" i="3" a="1"/>
  <c r="H10" i="3" s="1"/>
  <c r="L3" i="9" s="1"/>
  <c r="G1686" i="1"/>
  <c r="C1686" i="1"/>
  <c r="H1686" i="1" s="1"/>
  <c r="C1685" i="1"/>
  <c r="G1685" i="1" s="1"/>
  <c r="H1684" i="1"/>
  <c r="C1684" i="1"/>
  <c r="G1684" i="1" s="1"/>
  <c r="C1683" i="1"/>
  <c r="H1683" i="1" s="1"/>
  <c r="G1682" i="1"/>
  <c r="C1682" i="1"/>
  <c r="H1682" i="1" s="1"/>
  <c r="C1681" i="1"/>
  <c r="G1681" i="1" s="1"/>
  <c r="H1680" i="1"/>
  <c r="C1680" i="1"/>
  <c r="G1680" i="1" s="1"/>
  <c r="H1679" i="1"/>
  <c r="G1679" i="1"/>
  <c r="C1679" i="1"/>
  <c r="G1678" i="1"/>
  <c r="C1678" i="1"/>
  <c r="H1678" i="1" s="1"/>
  <c r="C1677" i="1"/>
  <c r="G1677" i="1" s="1"/>
  <c r="H1676" i="1"/>
  <c r="C1676" i="1"/>
  <c r="G1676" i="1" s="1"/>
  <c r="H1675" i="1"/>
  <c r="G1675" i="1"/>
  <c r="C1675" i="1"/>
  <c r="G1674" i="1"/>
  <c r="C1674" i="1"/>
  <c r="H1674" i="1" s="1"/>
  <c r="C1673" i="1"/>
  <c r="G1673" i="1" s="1"/>
  <c r="H1672" i="1"/>
  <c r="C1672" i="1"/>
  <c r="G1672" i="1" s="1"/>
  <c r="H1671" i="1"/>
  <c r="G1671" i="1"/>
  <c r="C1671" i="1"/>
  <c r="G1670" i="1"/>
  <c r="C1670" i="1"/>
  <c r="H1670" i="1" s="1"/>
  <c r="C1669" i="1"/>
  <c r="G1669" i="1" s="1"/>
  <c r="H1668" i="1"/>
  <c r="C1668" i="1"/>
  <c r="G1668" i="1" s="1"/>
  <c r="H1667" i="1"/>
  <c r="G1667" i="1"/>
  <c r="C1667" i="1"/>
  <c r="G1666" i="1"/>
  <c r="C1666" i="1"/>
  <c r="H1666" i="1" s="1"/>
  <c r="C1665" i="1"/>
  <c r="G1665" i="1" s="1"/>
  <c r="H1664" i="1"/>
  <c r="C1664" i="1"/>
  <c r="G1664" i="1" s="1"/>
  <c r="H1663" i="1"/>
  <c r="G1663" i="1"/>
  <c r="C1663" i="1"/>
  <c r="G1662" i="1"/>
  <c r="C1662" i="1"/>
  <c r="H1662" i="1" s="1"/>
  <c r="C1661" i="1"/>
  <c r="G1661" i="1" s="1"/>
  <c r="H1660" i="1"/>
  <c r="C1660" i="1"/>
  <c r="G1660" i="1" s="1"/>
  <c r="H1659" i="1"/>
  <c r="G1659" i="1"/>
  <c r="C1659" i="1"/>
  <c r="G1658" i="1"/>
  <c r="C1658" i="1"/>
  <c r="H1658" i="1" s="1"/>
  <c r="C1657" i="1"/>
  <c r="G1657" i="1" s="1"/>
  <c r="H1656" i="1"/>
  <c r="C1656" i="1"/>
  <c r="G1656" i="1" s="1"/>
  <c r="H1655" i="1"/>
  <c r="G1655" i="1"/>
  <c r="C1655" i="1"/>
  <c r="G1654" i="1"/>
  <c r="C1654" i="1"/>
  <c r="H1654" i="1" s="1"/>
  <c r="C1653" i="1"/>
  <c r="G1653" i="1" s="1"/>
  <c r="H1652" i="1"/>
  <c r="C1652" i="1"/>
  <c r="G1652" i="1" s="1"/>
  <c r="H1651" i="1"/>
  <c r="G1651" i="1"/>
  <c r="C1651" i="1"/>
  <c r="G1650" i="1"/>
  <c r="C1650" i="1"/>
  <c r="H1650" i="1" s="1"/>
  <c r="C1649" i="1"/>
  <c r="G1649" i="1" s="1"/>
  <c r="H1648" i="1"/>
  <c r="C1648" i="1"/>
  <c r="G1648" i="1" s="1"/>
  <c r="H1647" i="1"/>
  <c r="G1647" i="1"/>
  <c r="C1647" i="1"/>
  <c r="G1646" i="1"/>
  <c r="C1646" i="1"/>
  <c r="H1646" i="1" s="1"/>
  <c r="C1645" i="1"/>
  <c r="G1645" i="1" s="1"/>
  <c r="H1644" i="1"/>
  <c r="C1644" i="1"/>
  <c r="G1644" i="1" s="1"/>
  <c r="H1643" i="1"/>
  <c r="G1643" i="1"/>
  <c r="C1643" i="1"/>
  <c r="G1642" i="1"/>
  <c r="C1642" i="1"/>
  <c r="H1642" i="1" s="1"/>
  <c r="C1641" i="1"/>
  <c r="G1641" i="1" s="1"/>
  <c r="H1640" i="1"/>
  <c r="C1640" i="1"/>
  <c r="G1640" i="1" s="1"/>
  <c r="H1639" i="1"/>
  <c r="G1639" i="1"/>
  <c r="C1639" i="1"/>
  <c r="G1638" i="1"/>
  <c r="C1638" i="1"/>
  <c r="H1638" i="1" s="1"/>
  <c r="C1637" i="1"/>
  <c r="G1637" i="1" s="1"/>
  <c r="H1636" i="1"/>
  <c r="C1636" i="1"/>
  <c r="G1636" i="1" s="1"/>
  <c r="H1635" i="1"/>
  <c r="G1635" i="1"/>
  <c r="C1635" i="1"/>
  <c r="G1634" i="1"/>
  <c r="C1634" i="1"/>
  <c r="H1634" i="1" s="1"/>
  <c r="C1633" i="1"/>
  <c r="G1633" i="1" s="1"/>
  <c r="H1632" i="1"/>
  <c r="C1632" i="1"/>
  <c r="G1632" i="1" s="1"/>
  <c r="H1631" i="1"/>
  <c r="G1631" i="1"/>
  <c r="C1631" i="1"/>
  <c r="G1630" i="1"/>
  <c r="C1630" i="1"/>
  <c r="H1630" i="1" s="1"/>
  <c r="C1629" i="1"/>
  <c r="G1629" i="1" s="1"/>
  <c r="H1628" i="1"/>
  <c r="C1628" i="1"/>
  <c r="G1628" i="1" s="1"/>
  <c r="H1627" i="1"/>
  <c r="G1627" i="1"/>
  <c r="C1627" i="1"/>
  <c r="G1626" i="1"/>
  <c r="C1626" i="1"/>
  <c r="H1626" i="1" s="1"/>
  <c r="C1625" i="1"/>
  <c r="G1625" i="1" s="1"/>
  <c r="H1624" i="1"/>
  <c r="C1624" i="1"/>
  <c r="G1624" i="1" s="1"/>
  <c r="H1623" i="1"/>
  <c r="G1623" i="1"/>
  <c r="C1623" i="1"/>
  <c r="G1622" i="1"/>
  <c r="C1622" i="1"/>
  <c r="H1622" i="1" s="1"/>
  <c r="H1620" i="1"/>
  <c r="C1620" i="1"/>
  <c r="G1620" i="1" s="1"/>
  <c r="H1619" i="1"/>
  <c r="G1619" i="1"/>
  <c r="C1619" i="1"/>
  <c r="C1618" i="1"/>
  <c r="H1618" i="1" s="1"/>
  <c r="C1617" i="1"/>
  <c r="H1616" i="1"/>
  <c r="C1616" i="1"/>
  <c r="G1616" i="1" s="1"/>
  <c r="H1615" i="1"/>
  <c r="G1615" i="1"/>
  <c r="C1615" i="1"/>
  <c r="C1614" i="1"/>
  <c r="H1614" i="1" s="1"/>
  <c r="C1613" i="1"/>
  <c r="H1612" i="1"/>
  <c r="C1612" i="1"/>
  <c r="G1612" i="1" s="1"/>
  <c r="H1611" i="1"/>
  <c r="G1611" i="1"/>
  <c r="C1611" i="1"/>
  <c r="G1610" i="1"/>
  <c r="C1610" i="1"/>
  <c r="H1610" i="1" s="1"/>
  <c r="C1609" i="1"/>
  <c r="H1608" i="1"/>
  <c r="C1608" i="1"/>
  <c r="G1608" i="1" s="1"/>
  <c r="C1607" i="1"/>
  <c r="G1607" i="1" s="1"/>
  <c r="C1606" i="1"/>
  <c r="H1606" i="1" s="1"/>
  <c r="C1605" i="1"/>
  <c r="C1604" i="1"/>
  <c r="G1604" i="1" s="1"/>
  <c r="H1603" i="1"/>
  <c r="G1603" i="1"/>
  <c r="C1603" i="1"/>
  <c r="C1602" i="1"/>
  <c r="H1602" i="1" s="1"/>
  <c r="C1601" i="1"/>
  <c r="H1600" i="1"/>
  <c r="C1600" i="1"/>
  <c r="G1600" i="1" s="1"/>
  <c r="H1599" i="1"/>
  <c r="G1599" i="1"/>
  <c r="C1599" i="1"/>
  <c r="G1598" i="1"/>
  <c r="C1598" i="1"/>
  <c r="H1598" i="1" s="1"/>
  <c r="C1597" i="1"/>
  <c r="H1596" i="1"/>
  <c r="C1596" i="1"/>
  <c r="G1596" i="1" s="1"/>
  <c r="H1595" i="1"/>
  <c r="G1595" i="1"/>
  <c r="C1595" i="1"/>
  <c r="C1594" i="1"/>
  <c r="H1594" i="1" s="1"/>
  <c r="C1593" i="1"/>
  <c r="H1592" i="1"/>
  <c r="C1592" i="1"/>
  <c r="G1592" i="1" s="1"/>
  <c r="H1591" i="1"/>
  <c r="G1591" i="1"/>
  <c r="C1591" i="1"/>
  <c r="G1590" i="1"/>
  <c r="C1590" i="1"/>
  <c r="H1590" i="1" s="1"/>
  <c r="C1589" i="1"/>
  <c r="C1588" i="1"/>
  <c r="G1588" i="1" s="1"/>
  <c r="H1587" i="1"/>
  <c r="G1587" i="1"/>
  <c r="C1587" i="1"/>
  <c r="C1586" i="1"/>
  <c r="H1586" i="1" s="1"/>
  <c r="C1585" i="1"/>
  <c r="H1584" i="1"/>
  <c r="C1584" i="1"/>
  <c r="G1584" i="1" s="1"/>
  <c r="C1583" i="1"/>
  <c r="H1583" i="1" s="1"/>
  <c r="G1582" i="1"/>
  <c r="C1582" i="1"/>
  <c r="H1582" i="1" s="1"/>
  <c r="H1581" i="1"/>
  <c r="G1581" i="1"/>
  <c r="D1581" i="1"/>
  <c r="C1581" i="1"/>
  <c r="J1581" i="1" s="1"/>
  <c r="J1580" i="1"/>
  <c r="D1580" i="1"/>
  <c r="C1580" i="1"/>
  <c r="G1580" i="1" s="1"/>
  <c r="H1579" i="1"/>
  <c r="G1579" i="1"/>
  <c r="I1579" i="1" s="1"/>
  <c r="D1579" i="1"/>
  <c r="C1579" i="1"/>
  <c r="J1579" i="1" s="1"/>
  <c r="D1578" i="1"/>
  <c r="C1578" i="1"/>
  <c r="J1578" i="1" s="1"/>
  <c r="D1577" i="1"/>
  <c r="C1577" i="1"/>
  <c r="H1576" i="1"/>
  <c r="G1576" i="1"/>
  <c r="I1576" i="1" s="1"/>
  <c r="D1576" i="1"/>
  <c r="C1576" i="1"/>
  <c r="J1576" i="1" s="1"/>
  <c r="D1575" i="1"/>
  <c r="C1575" i="1"/>
  <c r="J1575" i="1" s="1"/>
  <c r="H1574" i="1"/>
  <c r="G1574" i="1"/>
  <c r="I1574" i="1" s="1"/>
  <c r="D1574" i="1"/>
  <c r="C1574" i="1"/>
  <c r="J1574" i="1" s="1"/>
  <c r="D1573" i="1"/>
  <c r="C1573" i="1"/>
  <c r="J1573" i="1" s="1"/>
  <c r="D1572" i="1"/>
  <c r="C1572" i="1"/>
  <c r="D1571" i="1"/>
  <c r="C1571" i="1"/>
  <c r="H1570" i="1"/>
  <c r="G1570" i="1"/>
  <c r="I1570" i="1" s="1"/>
  <c r="D1570" i="1"/>
  <c r="C1570" i="1"/>
  <c r="J1570" i="1" s="1"/>
  <c r="D1569" i="1"/>
  <c r="C1569" i="1"/>
  <c r="J1569" i="1" s="1"/>
  <c r="H1568" i="1"/>
  <c r="G1568" i="1"/>
  <c r="I1568" i="1" s="1"/>
  <c r="D1568" i="1"/>
  <c r="C1568" i="1"/>
  <c r="J1568" i="1" s="1"/>
  <c r="D1567" i="1"/>
  <c r="C1567" i="1"/>
  <c r="J1567" i="1" s="1"/>
  <c r="H1566" i="1"/>
  <c r="G1566" i="1"/>
  <c r="I1566" i="1" s="1"/>
  <c r="D1566" i="1"/>
  <c r="C1566" i="1"/>
  <c r="J1566" i="1" s="1"/>
  <c r="D1565" i="1"/>
  <c r="C1565" i="1"/>
  <c r="J1565" i="1" s="1"/>
  <c r="H1564" i="1"/>
  <c r="G1564" i="1"/>
  <c r="I1564" i="1" s="1"/>
  <c r="D1564" i="1"/>
  <c r="J1564" i="1" s="1"/>
  <c r="C1564" i="1"/>
  <c r="H1563" i="1"/>
  <c r="G1563" i="1"/>
  <c r="D1563" i="1"/>
  <c r="C1563" i="1"/>
  <c r="D1562" i="1"/>
  <c r="C1562" i="1"/>
  <c r="J1562" i="1" s="1"/>
  <c r="H1561" i="1"/>
  <c r="G1561" i="1"/>
  <c r="I1561" i="1" s="1"/>
  <c r="D1561" i="1"/>
  <c r="J1561" i="1" s="1"/>
  <c r="C1561" i="1"/>
  <c r="D1560" i="1"/>
  <c r="C1560" i="1"/>
  <c r="J1560" i="1" s="1"/>
  <c r="H1559" i="1"/>
  <c r="G1559" i="1"/>
  <c r="I1559" i="1" s="1"/>
  <c r="D1559" i="1"/>
  <c r="J1559" i="1" s="1"/>
  <c r="C1559" i="1"/>
  <c r="D1558" i="1"/>
  <c r="C1558" i="1"/>
  <c r="J1558" i="1" s="1"/>
  <c r="H1557" i="1"/>
  <c r="G1557" i="1"/>
  <c r="I1557" i="1" s="1"/>
  <c r="D1557" i="1"/>
  <c r="J1557" i="1" s="1"/>
  <c r="C1557" i="1"/>
  <c r="H1556" i="1"/>
  <c r="G1556" i="1"/>
  <c r="D1556" i="1"/>
  <c r="C1556" i="1"/>
  <c r="H1555" i="1"/>
  <c r="G1555" i="1"/>
  <c r="D1555" i="1"/>
  <c r="C1555" i="1"/>
  <c r="D1554" i="1"/>
  <c r="C1554" i="1"/>
  <c r="J1554" i="1" s="1"/>
  <c r="H1553" i="1"/>
  <c r="G1553" i="1"/>
  <c r="I1553" i="1" s="1"/>
  <c r="D1553" i="1"/>
  <c r="J1553" i="1" s="1"/>
  <c r="C1553" i="1"/>
  <c r="D1552" i="1"/>
  <c r="C1552" i="1"/>
  <c r="J1552" i="1" s="1"/>
  <c r="H1551" i="1"/>
  <c r="G1551" i="1"/>
  <c r="I1551" i="1" s="1"/>
  <c r="D1551" i="1"/>
  <c r="J1551" i="1" s="1"/>
  <c r="C1551" i="1"/>
  <c r="D1550" i="1"/>
  <c r="C1550" i="1"/>
  <c r="J1550" i="1" s="1"/>
  <c r="H1549" i="1"/>
  <c r="G1549" i="1"/>
  <c r="I1549" i="1" s="1"/>
  <c r="D1549" i="1"/>
  <c r="J1549" i="1" s="1"/>
  <c r="C1549" i="1"/>
  <c r="D1548" i="1"/>
  <c r="C1548" i="1"/>
  <c r="J1548" i="1" s="1"/>
  <c r="D1547" i="1"/>
  <c r="G1547" i="1" s="1"/>
  <c r="C1547" i="1"/>
  <c r="H1546" i="1"/>
  <c r="D1546" i="1"/>
  <c r="C1546" i="1"/>
  <c r="D1545" i="1"/>
  <c r="J1545" i="1" s="1"/>
  <c r="C1545" i="1"/>
  <c r="H1544" i="1"/>
  <c r="D1544" i="1"/>
  <c r="C1544" i="1"/>
  <c r="D1543" i="1"/>
  <c r="J1543" i="1" s="1"/>
  <c r="C1543" i="1"/>
  <c r="D1542" i="1"/>
  <c r="H1542" i="1" s="1"/>
  <c r="C1542" i="1"/>
  <c r="G1541" i="1"/>
  <c r="D1541" i="1"/>
  <c r="J1541" i="1" s="1"/>
  <c r="C1541" i="1"/>
  <c r="D1540" i="1"/>
  <c r="G1540" i="1" s="1"/>
  <c r="C1540" i="1"/>
  <c r="C1539" i="1"/>
  <c r="C1538" i="1"/>
  <c r="D1536" i="1"/>
  <c r="G1536" i="1" s="1"/>
  <c r="C1536" i="1"/>
  <c r="H1536" i="1" s="1"/>
  <c r="G1535" i="1"/>
  <c r="D1535" i="1"/>
  <c r="C1535" i="1"/>
  <c r="H1535" i="1" s="1"/>
  <c r="G1534" i="1"/>
  <c r="D1534" i="1"/>
  <c r="C1534" i="1"/>
  <c r="D1533" i="1"/>
  <c r="G1533" i="1" s="1"/>
  <c r="C1533" i="1"/>
  <c r="D1532" i="1"/>
  <c r="G1532" i="1" s="1"/>
  <c r="C1532" i="1"/>
  <c r="H1532" i="1" s="1"/>
  <c r="G1531" i="1"/>
  <c r="D1531" i="1"/>
  <c r="C1531" i="1"/>
  <c r="H1531" i="1" s="1"/>
  <c r="G1530" i="1"/>
  <c r="D1530" i="1"/>
  <c r="C1530" i="1"/>
  <c r="D1529" i="1"/>
  <c r="G1529" i="1" s="1"/>
  <c r="C1529" i="1"/>
  <c r="D1528" i="1"/>
  <c r="G1528" i="1" s="1"/>
  <c r="C1528" i="1"/>
  <c r="H1528" i="1" s="1"/>
  <c r="G1527" i="1"/>
  <c r="D1527" i="1"/>
  <c r="C1527" i="1"/>
  <c r="H1527" i="1" s="1"/>
  <c r="G1526" i="1"/>
  <c r="D1526" i="1"/>
  <c r="C1526" i="1"/>
  <c r="D1525" i="1"/>
  <c r="D1524" i="1"/>
  <c r="C1524" i="1"/>
  <c r="H1524" i="1" s="1"/>
  <c r="G1523" i="1"/>
  <c r="D1523" i="1"/>
  <c r="C1523" i="1"/>
  <c r="D1522" i="1"/>
  <c r="G1522" i="1" s="1"/>
  <c r="C1522" i="1"/>
  <c r="D1521" i="1"/>
  <c r="C1521" i="1"/>
  <c r="H1521" i="1" s="1"/>
  <c r="D1520" i="1"/>
  <c r="C1520" i="1"/>
  <c r="H1520" i="1" s="1"/>
  <c r="G1519" i="1"/>
  <c r="D1519" i="1"/>
  <c r="C1519" i="1"/>
  <c r="D1518" i="1"/>
  <c r="G1518" i="1" s="1"/>
  <c r="C1518" i="1"/>
  <c r="D1517" i="1"/>
  <c r="C1517" i="1"/>
  <c r="H1517" i="1" s="1"/>
  <c r="D1516" i="1"/>
  <c r="C1516" i="1"/>
  <c r="H1516" i="1" s="1"/>
  <c r="G1515" i="1"/>
  <c r="D1515" i="1"/>
  <c r="C1515" i="1"/>
  <c r="D1514" i="1"/>
  <c r="G1514" i="1" s="1"/>
  <c r="C1514" i="1"/>
  <c r="D1513" i="1"/>
  <c r="C1513" i="1"/>
  <c r="H1513" i="1" s="1"/>
  <c r="D1512" i="1"/>
  <c r="C1512" i="1"/>
  <c r="H1512" i="1" s="1"/>
  <c r="G1511" i="1"/>
  <c r="D1511" i="1"/>
  <c r="C1511" i="1"/>
  <c r="D1510" i="1"/>
  <c r="D1509" i="1"/>
  <c r="C1509" i="1"/>
  <c r="H1509" i="1" s="1"/>
  <c r="D1508" i="1"/>
  <c r="C1508" i="1"/>
  <c r="H1508" i="1" s="1"/>
  <c r="G1507" i="1"/>
  <c r="D1507" i="1"/>
  <c r="C1507" i="1"/>
  <c r="H1506" i="1"/>
  <c r="G1506" i="1"/>
  <c r="D1506" i="1"/>
  <c r="C1506" i="1"/>
  <c r="H1505" i="1"/>
  <c r="G1505" i="1"/>
  <c r="D1505" i="1"/>
  <c r="C1505" i="1"/>
  <c r="H1504" i="1"/>
  <c r="G1504" i="1"/>
  <c r="D1504" i="1"/>
  <c r="C1504" i="1"/>
  <c r="H1503" i="1"/>
  <c r="G1503" i="1"/>
  <c r="D1503" i="1"/>
  <c r="C1503" i="1"/>
  <c r="H1502" i="1"/>
  <c r="G1502" i="1"/>
  <c r="D1502" i="1"/>
  <c r="C1502" i="1"/>
  <c r="H1501" i="1"/>
  <c r="G1501" i="1"/>
  <c r="D1501" i="1"/>
  <c r="C1501" i="1"/>
  <c r="H1500" i="1"/>
  <c r="G1500" i="1"/>
  <c r="D1500" i="1"/>
  <c r="C1500" i="1"/>
  <c r="H1499" i="1"/>
  <c r="G1499" i="1"/>
  <c r="D1499" i="1"/>
  <c r="C1499" i="1"/>
  <c r="H1498" i="1"/>
  <c r="G1498" i="1"/>
  <c r="D1498" i="1"/>
  <c r="C1498" i="1"/>
  <c r="H1497" i="1"/>
  <c r="G1497" i="1"/>
  <c r="D1497" i="1"/>
  <c r="C1497" i="1"/>
  <c r="H1496" i="1"/>
  <c r="G1496" i="1"/>
  <c r="D1496" i="1"/>
  <c r="C1496" i="1"/>
  <c r="H1495" i="1"/>
  <c r="G1495" i="1"/>
  <c r="D1495" i="1"/>
  <c r="C1495" i="1"/>
  <c r="H1494" i="1"/>
  <c r="G1494" i="1"/>
  <c r="D1494" i="1"/>
  <c r="C1494" i="1"/>
  <c r="H1493" i="1"/>
  <c r="G1493" i="1"/>
  <c r="D1493" i="1"/>
  <c r="C1493" i="1"/>
  <c r="H1492" i="1"/>
  <c r="G1492" i="1"/>
  <c r="D1492" i="1"/>
  <c r="C1492" i="1"/>
  <c r="H1491" i="1"/>
  <c r="G1491" i="1"/>
  <c r="D1491" i="1"/>
  <c r="C1491" i="1"/>
  <c r="H1490" i="1"/>
  <c r="G1490" i="1"/>
  <c r="D1490" i="1"/>
  <c r="C1490" i="1"/>
  <c r="H1489" i="1"/>
  <c r="G1489" i="1"/>
  <c r="D1489" i="1"/>
  <c r="C1489" i="1"/>
  <c r="H1488" i="1"/>
  <c r="G1488" i="1"/>
  <c r="D1488" i="1"/>
  <c r="C1488" i="1"/>
  <c r="H1487" i="1"/>
  <c r="G1487" i="1"/>
  <c r="D1487" i="1"/>
  <c r="C1487" i="1"/>
  <c r="H1486" i="1"/>
  <c r="G1486" i="1"/>
  <c r="D1486" i="1"/>
  <c r="C1486" i="1"/>
  <c r="H1485" i="1"/>
  <c r="G1485" i="1"/>
  <c r="D1485" i="1"/>
  <c r="C1485" i="1"/>
  <c r="H1484" i="1"/>
  <c r="G1484" i="1"/>
  <c r="D1484" i="1"/>
  <c r="C1484" i="1"/>
  <c r="H1483" i="1"/>
  <c r="G1483" i="1"/>
  <c r="D1483" i="1"/>
  <c r="C1483" i="1"/>
  <c r="H1482" i="1"/>
  <c r="G1482" i="1"/>
  <c r="D1482" i="1"/>
  <c r="C1482" i="1"/>
  <c r="H1481" i="1"/>
  <c r="G1481" i="1"/>
  <c r="D1481" i="1"/>
  <c r="C1481" i="1"/>
  <c r="H1480" i="1"/>
  <c r="G1480" i="1"/>
  <c r="D1480" i="1"/>
  <c r="C1480" i="1"/>
  <c r="H1479" i="1"/>
  <c r="G1479" i="1"/>
  <c r="D1479" i="1"/>
  <c r="C1479" i="1"/>
  <c r="H1478" i="1"/>
  <c r="G1478" i="1"/>
  <c r="D1478" i="1"/>
  <c r="C1478" i="1"/>
  <c r="H1477" i="1"/>
  <c r="G1477" i="1"/>
  <c r="D1477" i="1"/>
  <c r="C1477" i="1"/>
  <c r="H1476" i="1"/>
  <c r="G1476" i="1"/>
  <c r="D1476" i="1"/>
  <c r="C1476" i="1"/>
  <c r="H1475" i="1"/>
  <c r="G1475" i="1"/>
  <c r="D1475" i="1"/>
  <c r="C1475" i="1"/>
  <c r="H1474" i="1"/>
  <c r="G1474" i="1"/>
  <c r="D1474" i="1"/>
  <c r="C1474" i="1"/>
  <c r="H1473" i="1"/>
  <c r="G1473" i="1"/>
  <c r="D1473" i="1"/>
  <c r="C1473" i="1"/>
  <c r="H1472" i="1"/>
  <c r="G1472" i="1"/>
  <c r="D1472" i="1"/>
  <c r="C1472" i="1"/>
  <c r="H1471" i="1"/>
  <c r="G1471" i="1"/>
  <c r="D1471" i="1"/>
  <c r="C1471" i="1"/>
  <c r="H1470" i="1"/>
  <c r="G1470" i="1"/>
  <c r="D1470" i="1"/>
  <c r="C1470" i="1"/>
  <c r="H1469" i="1"/>
  <c r="G1469" i="1"/>
  <c r="D1469" i="1"/>
  <c r="C1469" i="1"/>
  <c r="H1468" i="1"/>
  <c r="G1468" i="1"/>
  <c r="D1468" i="1"/>
  <c r="C1468" i="1"/>
  <c r="H1467" i="1"/>
  <c r="G1467" i="1"/>
  <c r="D1467" i="1"/>
  <c r="C1467" i="1"/>
  <c r="H1466" i="1"/>
  <c r="G1466" i="1"/>
  <c r="D1466" i="1"/>
  <c r="C1466" i="1"/>
  <c r="H1465" i="1"/>
  <c r="G1465" i="1"/>
  <c r="D1465" i="1"/>
  <c r="C1465" i="1"/>
  <c r="H1464" i="1"/>
  <c r="G1464" i="1"/>
  <c r="D1464" i="1"/>
  <c r="C1464" i="1"/>
  <c r="H1463" i="1"/>
  <c r="G1463" i="1"/>
  <c r="D1463" i="1"/>
  <c r="C1463" i="1"/>
  <c r="H1462" i="1"/>
  <c r="G1462" i="1"/>
  <c r="D1462" i="1"/>
  <c r="C1462" i="1"/>
  <c r="H1461" i="1"/>
  <c r="G1461" i="1"/>
  <c r="D1461" i="1"/>
  <c r="C1461" i="1"/>
  <c r="H1460" i="1"/>
  <c r="G1460" i="1"/>
  <c r="D1460" i="1"/>
  <c r="C1460" i="1"/>
  <c r="H1459" i="1"/>
  <c r="G1459" i="1"/>
  <c r="D1459" i="1"/>
  <c r="C1459" i="1"/>
  <c r="H1458" i="1"/>
  <c r="G1458" i="1"/>
  <c r="D1458" i="1"/>
  <c r="C1458" i="1"/>
  <c r="H1457" i="1"/>
  <c r="G1457" i="1"/>
  <c r="D1457" i="1"/>
  <c r="C1457" i="1"/>
  <c r="H1456" i="1"/>
  <c r="G1456" i="1"/>
  <c r="D1456" i="1"/>
  <c r="C1456" i="1"/>
  <c r="H1455" i="1"/>
  <c r="G1455" i="1"/>
  <c r="D1455" i="1"/>
  <c r="C1455" i="1"/>
  <c r="H1454" i="1"/>
  <c r="G1454" i="1"/>
  <c r="D1454" i="1"/>
  <c r="C1454" i="1"/>
  <c r="H1453" i="1"/>
  <c r="G1453" i="1"/>
  <c r="D1453" i="1"/>
  <c r="C1453" i="1"/>
  <c r="H1452" i="1"/>
  <c r="G1452" i="1"/>
  <c r="D1452" i="1"/>
  <c r="C1452" i="1"/>
  <c r="H1451" i="1"/>
  <c r="G1451" i="1"/>
  <c r="D1451" i="1"/>
  <c r="C1451" i="1"/>
  <c r="H1450" i="1"/>
  <c r="G1450" i="1"/>
  <c r="D1450" i="1"/>
  <c r="C1450" i="1"/>
  <c r="H1449" i="1"/>
  <c r="G1449" i="1"/>
  <c r="D1449" i="1"/>
  <c r="C1449" i="1"/>
  <c r="H1448" i="1"/>
  <c r="G1448" i="1"/>
  <c r="D1448" i="1"/>
  <c r="C1448" i="1"/>
  <c r="H1447" i="1"/>
  <c r="G1447" i="1"/>
  <c r="D1447" i="1"/>
  <c r="C1447" i="1"/>
  <c r="H1446" i="1"/>
  <c r="G1446" i="1"/>
  <c r="D1446" i="1"/>
  <c r="C1446" i="1"/>
  <c r="H1445" i="1"/>
  <c r="G1445" i="1"/>
  <c r="D1445" i="1"/>
  <c r="C1445" i="1"/>
  <c r="H1444" i="1"/>
  <c r="G1444" i="1"/>
  <c r="D1444" i="1"/>
  <c r="C1444" i="1"/>
  <c r="H1443" i="1"/>
  <c r="G1443" i="1"/>
  <c r="D1443" i="1"/>
  <c r="C1443" i="1"/>
  <c r="H1442" i="1"/>
  <c r="G1442" i="1"/>
  <c r="D1442" i="1"/>
  <c r="C1442" i="1"/>
  <c r="H1441" i="1"/>
  <c r="G1441" i="1"/>
  <c r="D1441" i="1"/>
  <c r="C1441" i="1"/>
  <c r="H1440" i="1"/>
  <c r="G1440" i="1"/>
  <c r="D1440" i="1"/>
  <c r="C1440" i="1"/>
  <c r="H1439" i="1"/>
  <c r="G1439" i="1"/>
  <c r="D1439" i="1"/>
  <c r="C1439" i="1"/>
  <c r="H1438" i="1"/>
  <c r="G1438" i="1"/>
  <c r="D1438" i="1"/>
  <c r="C1438" i="1"/>
  <c r="H1437" i="1"/>
  <c r="G1437" i="1"/>
  <c r="D1437" i="1"/>
  <c r="C1437" i="1"/>
  <c r="H1436" i="1"/>
  <c r="G1436" i="1"/>
  <c r="D1436" i="1"/>
  <c r="C1436" i="1"/>
  <c r="H1435" i="1"/>
  <c r="G1435" i="1"/>
  <c r="D1435" i="1"/>
  <c r="C1435" i="1"/>
  <c r="H1434" i="1"/>
  <c r="G1434" i="1"/>
  <c r="D1434" i="1"/>
  <c r="C1434" i="1"/>
  <c r="H1433" i="1"/>
  <c r="G1433" i="1"/>
  <c r="D1433" i="1"/>
  <c r="C1433" i="1"/>
  <c r="H1432" i="1"/>
  <c r="G1432" i="1"/>
  <c r="D1432" i="1"/>
  <c r="C1432" i="1"/>
  <c r="D1431" i="1"/>
  <c r="H1430" i="1"/>
  <c r="G1430" i="1"/>
  <c r="D1430" i="1"/>
  <c r="C1430"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H1423" i="1"/>
  <c r="G1423" i="1"/>
  <c r="D1423" i="1"/>
  <c r="C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C1409" i="1"/>
  <c r="H1408" i="1"/>
  <c r="G1408" i="1"/>
  <c r="D1408" i="1"/>
  <c r="C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C1401" i="1"/>
  <c r="H1400" i="1"/>
  <c r="G1400" i="1"/>
  <c r="D1400" i="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D1390" i="1"/>
  <c r="C1390" i="1"/>
  <c r="G1390" i="1" s="1"/>
  <c r="D1389" i="1"/>
  <c r="H1389" i="1" s="1"/>
  <c r="C1389" i="1"/>
  <c r="D1388" i="1"/>
  <c r="C1388" i="1"/>
  <c r="H1388" i="1" s="1"/>
  <c r="H1387" i="1"/>
  <c r="D1387" i="1"/>
  <c r="C1387" i="1"/>
  <c r="D1386" i="1"/>
  <c r="G1386" i="1" s="1"/>
  <c r="C1386" i="1"/>
  <c r="H1386" i="1" s="1"/>
  <c r="G1385" i="1"/>
  <c r="D1385" i="1"/>
  <c r="C1385" i="1"/>
  <c r="H1385" i="1" s="1"/>
  <c r="D1384" i="1"/>
  <c r="C1384" i="1"/>
  <c r="H1384" i="1" s="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D1354" i="1"/>
  <c r="C1354" i="1"/>
  <c r="G1354" i="1" s="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G1346" i="1"/>
  <c r="D1346" i="1"/>
  <c r="C1346" i="1"/>
  <c r="D1345" i="1"/>
  <c r="C1345" i="1"/>
  <c r="G1345" i="1" s="1"/>
  <c r="H1344" i="1"/>
  <c r="G1344" i="1"/>
  <c r="D1344" i="1"/>
  <c r="C1344" i="1"/>
  <c r="H1343" i="1"/>
  <c r="G1343" i="1"/>
  <c r="D1343" i="1"/>
  <c r="C1343" i="1"/>
  <c r="H1342" i="1"/>
  <c r="G1342" i="1"/>
  <c r="D1342" i="1"/>
  <c r="C1342" i="1"/>
  <c r="H1341" i="1"/>
  <c r="G1341" i="1"/>
  <c r="D1341" i="1"/>
  <c r="C1341" i="1"/>
  <c r="D1340" i="1"/>
  <c r="G1340" i="1" s="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D1317" i="1"/>
  <c r="C1317" i="1"/>
  <c r="H1317" i="1" s="1"/>
  <c r="H1316" i="1"/>
  <c r="G1316" i="1"/>
  <c r="D1316" i="1"/>
  <c r="C1316" i="1"/>
  <c r="H1315" i="1"/>
  <c r="G1315" i="1"/>
  <c r="D1315" i="1"/>
  <c r="C1315" i="1"/>
  <c r="H1314" i="1"/>
  <c r="G1314" i="1"/>
  <c r="D1314" i="1"/>
  <c r="C1314" i="1"/>
  <c r="H1313" i="1"/>
  <c r="G1313" i="1"/>
  <c r="D1313" i="1"/>
  <c r="C1313" i="1"/>
  <c r="G1312" i="1"/>
  <c r="D1312" i="1"/>
  <c r="C1312" i="1"/>
  <c r="H1312" i="1" s="1"/>
  <c r="D1311" i="1"/>
  <c r="C1311" i="1"/>
  <c r="H1310" i="1"/>
  <c r="G1310" i="1"/>
  <c r="D1310" i="1"/>
  <c r="C1310" i="1"/>
  <c r="H1309" i="1"/>
  <c r="G1309" i="1"/>
  <c r="D1309" i="1"/>
  <c r="C1309" i="1"/>
  <c r="H1308" i="1"/>
  <c r="G1308" i="1"/>
  <c r="D1308" i="1"/>
  <c r="C1308" i="1"/>
  <c r="H1307" i="1"/>
  <c r="G1307" i="1"/>
  <c r="D1307" i="1"/>
  <c r="C1307" i="1"/>
  <c r="D1306" i="1"/>
  <c r="G1306" i="1" s="1"/>
  <c r="C1306" i="1"/>
  <c r="H1305" i="1"/>
  <c r="G1305" i="1"/>
  <c r="D1305" i="1"/>
  <c r="C1305" i="1"/>
  <c r="H1304" i="1"/>
  <c r="G1304" i="1"/>
  <c r="D1304" i="1"/>
  <c r="C1304" i="1"/>
  <c r="H1303" i="1"/>
  <c r="G1303" i="1"/>
  <c r="D1303" i="1"/>
  <c r="C1303" i="1"/>
  <c r="H1302" i="1"/>
  <c r="G1302" i="1"/>
  <c r="D1302" i="1"/>
  <c r="C1302" i="1"/>
  <c r="H1301" i="1"/>
  <c r="G1301" i="1"/>
  <c r="D1301" i="1"/>
  <c r="C1301" i="1"/>
  <c r="C1300" i="1"/>
  <c r="H1299" i="1"/>
  <c r="G1299" i="1"/>
  <c r="D1299"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D1292" i="1"/>
  <c r="C1292" i="1"/>
  <c r="H1292" i="1" s="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D1278" i="1"/>
  <c r="C1278" i="1"/>
  <c r="H1278" i="1" s="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D1266" i="1"/>
  <c r="H1266" i="1" s="1"/>
  <c r="C1266" i="1"/>
  <c r="H1265" i="1"/>
  <c r="D1265" i="1"/>
  <c r="G1265" i="1" s="1"/>
  <c r="C1265" i="1"/>
  <c r="D1264" i="1"/>
  <c r="H1264" i="1" s="1"/>
  <c r="C1264" i="1"/>
  <c r="D1263" i="1"/>
  <c r="H1263" i="1" s="1"/>
  <c r="C1263" i="1"/>
  <c r="H1262" i="1"/>
  <c r="G1262" i="1"/>
  <c r="D1262" i="1"/>
  <c r="C1262" i="1"/>
  <c r="H1261" i="1"/>
  <c r="G1261" i="1"/>
  <c r="D1261" i="1"/>
  <c r="C1261" i="1"/>
  <c r="D1260" i="1"/>
  <c r="H1260" i="1" s="1"/>
  <c r="C1260" i="1"/>
  <c r="C1259" i="1"/>
  <c r="H1258" i="1"/>
  <c r="G1258" i="1"/>
  <c r="D1258" i="1"/>
  <c r="C1258" i="1"/>
  <c r="H1257" i="1"/>
  <c r="D1257" i="1"/>
  <c r="G1257" i="1" s="1"/>
  <c r="C1257" i="1"/>
  <c r="D1256" i="1"/>
  <c r="G1256" i="1" s="1"/>
  <c r="C1256" i="1"/>
  <c r="H1254" i="1"/>
  <c r="G1254" i="1"/>
  <c r="D1254" i="1"/>
  <c r="C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D1229" i="1"/>
  <c r="G1229" i="1" s="1"/>
  <c r="C1229" i="1"/>
  <c r="H1228" i="1"/>
  <c r="G1228" i="1"/>
  <c r="D1228" i="1"/>
  <c r="C1228" i="1"/>
  <c r="H1227" i="1"/>
  <c r="G1227" i="1"/>
  <c r="D1227" i="1"/>
  <c r="C1227" i="1"/>
  <c r="H1226" i="1"/>
  <c r="G1226" i="1"/>
  <c r="D1226" i="1"/>
  <c r="C1226" i="1"/>
  <c r="H1225" i="1"/>
  <c r="G1225" i="1"/>
  <c r="D1225" i="1"/>
  <c r="C1225" i="1"/>
  <c r="D1224" i="1"/>
  <c r="G1224" i="1" s="1"/>
  <c r="C1224" i="1"/>
  <c r="C1223" i="1"/>
  <c r="H1222" i="1"/>
  <c r="G1222" i="1"/>
  <c r="D1222" i="1"/>
  <c r="C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D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D1188" i="1"/>
  <c r="G1188" i="1" s="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H1179" i="1"/>
  <c r="G1179" i="1"/>
  <c r="D1179" i="1"/>
  <c r="C1179"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H1152" i="1"/>
  <c r="G1152" i="1"/>
  <c r="D1152" i="1"/>
  <c r="C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4" i="1"/>
  <c r="G1124" i="1"/>
  <c r="D1124"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H1092" i="1"/>
  <c r="D1092" i="1"/>
  <c r="G1092" i="1" s="1"/>
  <c r="C1092" i="1"/>
  <c r="H1091" i="1"/>
  <c r="G1091" i="1"/>
  <c r="D1091" i="1"/>
  <c r="C1091" i="1"/>
  <c r="H1090" i="1"/>
  <c r="G1090" i="1"/>
  <c r="D1090" i="1"/>
  <c r="C1090" i="1"/>
  <c r="H1089" i="1"/>
  <c r="G1089" i="1"/>
  <c r="D1089" i="1"/>
  <c r="C1089" i="1"/>
  <c r="H1088" i="1"/>
  <c r="G1088" i="1"/>
  <c r="D1088" i="1"/>
  <c r="C1088" i="1"/>
  <c r="H1087" i="1"/>
  <c r="D1087" i="1"/>
  <c r="G1087" i="1" s="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D1078" i="1"/>
  <c r="G1078" i="1" s="1"/>
  <c r="C1078" i="1"/>
  <c r="H1077" i="1"/>
  <c r="G1077" i="1"/>
  <c r="D1077" i="1"/>
  <c r="C1077" i="1"/>
  <c r="H1076" i="1"/>
  <c r="D1076" i="1"/>
  <c r="G1076" i="1" s="1"/>
  <c r="C1076" i="1"/>
  <c r="C1075"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D1063" i="1"/>
  <c r="G1063" i="1" s="1"/>
  <c r="C1063" i="1"/>
  <c r="H1062" i="1"/>
  <c r="G1062" i="1"/>
  <c r="D1062" i="1"/>
  <c r="C1062" i="1"/>
  <c r="C1061" i="1"/>
  <c r="D1060" i="1"/>
  <c r="H1060" i="1" s="1"/>
  <c r="C1060" i="1"/>
  <c r="H1059" i="1"/>
  <c r="D1059" i="1"/>
  <c r="G1059" i="1" s="1"/>
  <c r="C1059" i="1"/>
  <c r="H1058" i="1"/>
  <c r="G1058" i="1"/>
  <c r="D1058" i="1"/>
  <c r="C1058" i="1"/>
  <c r="D1057" i="1"/>
  <c r="H1057" i="1" s="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D1039" i="1"/>
  <c r="H1039" i="1" s="1"/>
  <c r="C1039" i="1"/>
  <c r="H1038" i="1"/>
  <c r="G1038" i="1"/>
  <c r="D1038" i="1"/>
  <c r="C1038" i="1"/>
  <c r="H1037" i="1"/>
  <c r="G1037" i="1"/>
  <c r="D1037" i="1"/>
  <c r="C1037" i="1"/>
  <c r="H1036" i="1"/>
  <c r="G1036" i="1"/>
  <c r="D1036" i="1"/>
  <c r="C1036" i="1"/>
  <c r="D1035" i="1"/>
  <c r="H1035" i="1" s="1"/>
  <c r="C1035" i="1"/>
  <c r="D1034" i="1"/>
  <c r="H1034" i="1" s="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D1027" i="1"/>
  <c r="H1027" i="1" s="1"/>
  <c r="C1027" i="1"/>
  <c r="H1026" i="1"/>
  <c r="G1026" i="1"/>
  <c r="D1026" i="1"/>
  <c r="C1026" i="1"/>
  <c r="H1025" i="1"/>
  <c r="G1025" i="1"/>
  <c r="D1025" i="1"/>
  <c r="C1025" i="1"/>
  <c r="D1024" i="1"/>
  <c r="H1024" i="1" s="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D1017" i="1"/>
  <c r="H1017" i="1" s="1"/>
  <c r="C1017" i="1"/>
  <c r="H1016" i="1"/>
  <c r="G1016" i="1"/>
  <c r="D1016" i="1"/>
  <c r="C1016" i="1"/>
  <c r="H1015" i="1"/>
  <c r="G1015" i="1"/>
  <c r="D1015" i="1"/>
  <c r="C1015" i="1"/>
  <c r="H1014" i="1"/>
  <c r="G1014" i="1"/>
  <c r="D1014" i="1"/>
  <c r="C1014" i="1"/>
  <c r="H1013" i="1"/>
  <c r="G1013" i="1"/>
  <c r="D1013" i="1"/>
  <c r="C1013" i="1"/>
  <c r="C1012"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D975" i="1"/>
  <c r="G975" i="1" s="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D753" i="1"/>
  <c r="C753" i="1"/>
  <c r="G753" i="1" s="1"/>
  <c r="H752" i="1"/>
  <c r="D752" i="1"/>
  <c r="G752" i="1" s="1"/>
  <c r="C752" i="1"/>
  <c r="D751" i="1"/>
  <c r="G751" i="1" s="1"/>
  <c r="C751" i="1"/>
  <c r="D750" i="1"/>
  <c r="C750" i="1"/>
  <c r="H750" i="1" s="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D651" i="1"/>
  <c r="G651" i="1" s="1"/>
  <c r="C651" i="1"/>
  <c r="H650" i="1"/>
  <c r="G650" i="1"/>
  <c r="D650" i="1"/>
  <c r="C650" i="1"/>
  <c r="H649" i="1"/>
  <c r="G649" i="1"/>
  <c r="D649" i="1"/>
  <c r="C649" i="1"/>
  <c r="H648" i="1"/>
  <c r="G648" i="1"/>
  <c r="D648" i="1"/>
  <c r="C648" i="1"/>
  <c r="H647" i="1"/>
  <c r="G647" i="1"/>
  <c r="D647" i="1"/>
  <c r="C647" i="1"/>
  <c r="H646" i="1"/>
  <c r="G646" i="1"/>
  <c r="D646" i="1"/>
  <c r="C646" i="1"/>
  <c r="H645" i="1"/>
  <c r="G645" i="1"/>
  <c r="D645" i="1"/>
  <c r="C645" i="1"/>
  <c r="C642" i="1"/>
  <c r="D636" i="1"/>
  <c r="H636" i="1" s="1"/>
  <c r="C636" i="1"/>
  <c r="H635" i="1"/>
  <c r="G635" i="1"/>
  <c r="D635" i="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D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D604" i="1"/>
  <c r="G604" i="1" s="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D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D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D423" i="1"/>
  <c r="C423" i="1"/>
  <c r="D422" i="1"/>
  <c r="G422" i="1" s="1"/>
  <c r="C422" i="1"/>
  <c r="H421" i="1"/>
  <c r="D421" i="1"/>
  <c r="G421" i="1" s="1"/>
  <c r="C421" i="1"/>
  <c r="D416" i="1"/>
  <c r="H416" i="1" s="1"/>
  <c r="C416" i="1"/>
  <c r="H415" i="1"/>
  <c r="G415" i="1"/>
  <c r="D415" i="1"/>
  <c r="C415" i="1"/>
  <c r="D414" i="1"/>
  <c r="H414" i="1" s="1"/>
  <c r="C414"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D377" i="1"/>
  <c r="G377" i="1" s="1"/>
  <c r="C377" i="1"/>
  <c r="H376" i="1"/>
  <c r="D376" i="1"/>
  <c r="G376" i="1" s="1"/>
  <c r="C376" i="1"/>
  <c r="H375" i="1"/>
  <c r="G375" i="1"/>
  <c r="D375" i="1"/>
  <c r="C375" i="1"/>
  <c r="D374" i="1"/>
  <c r="G374" i="1" s="1"/>
  <c r="C374" i="1"/>
  <c r="H373" i="1"/>
  <c r="G373" i="1"/>
  <c r="D373" i="1"/>
  <c r="C373" i="1"/>
  <c r="H372" i="1"/>
  <c r="G372" i="1"/>
  <c r="D372" i="1"/>
  <c r="C372" i="1"/>
  <c r="H371" i="1"/>
  <c r="G371" i="1"/>
  <c r="D371" i="1"/>
  <c r="C371" i="1"/>
  <c r="H370" i="1"/>
  <c r="G370" i="1"/>
  <c r="D370" i="1"/>
  <c r="C370" i="1"/>
  <c r="H369" i="1"/>
  <c r="G369" i="1"/>
  <c r="D369" i="1"/>
  <c r="C369" i="1"/>
  <c r="D368"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D356"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H304" i="1"/>
  <c r="G304" i="1"/>
  <c r="D304" i="1"/>
  <c r="C304" i="1"/>
  <c r="D303" i="1"/>
  <c r="H302" i="1"/>
  <c r="G302" i="1"/>
  <c r="D302" i="1"/>
  <c r="C302" i="1"/>
  <c r="D301" i="1"/>
  <c r="G301" i="1" s="1"/>
  <c r="C301" i="1"/>
  <c r="G300" i="1"/>
  <c r="D300" i="1"/>
  <c r="C300" i="1"/>
  <c r="H300" i="1" s="1"/>
  <c r="G299" i="1"/>
  <c r="D299" i="1"/>
  <c r="H299" i="1" s="1"/>
  <c r="C299" i="1"/>
  <c r="H298" i="1"/>
  <c r="G298" i="1"/>
  <c r="D298" i="1"/>
  <c r="C298" i="1"/>
  <c r="D294" i="1"/>
  <c r="G294" i="1" s="1"/>
  <c r="C294" i="1"/>
  <c r="G293" i="1"/>
  <c r="D293" i="1"/>
  <c r="H293" i="1" s="1"/>
  <c r="C293" i="1"/>
  <c r="H292" i="1"/>
  <c r="G292" i="1"/>
  <c r="D292" i="1"/>
  <c r="C292" i="1"/>
  <c r="G291" i="1"/>
  <c r="D291" i="1"/>
  <c r="H291" i="1" s="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D213" i="1"/>
  <c r="G213" i="1" s="1"/>
  <c r="C213" i="1"/>
  <c r="H212" i="1"/>
  <c r="D212" i="1"/>
  <c r="G212" i="1" s="1"/>
  <c r="C212" i="1"/>
  <c r="H211" i="1"/>
  <c r="G211" i="1"/>
  <c r="D211" i="1"/>
  <c r="C211" i="1"/>
  <c r="H210" i="1"/>
  <c r="G210" i="1"/>
  <c r="D210" i="1"/>
  <c r="C210" i="1"/>
  <c r="H209" i="1"/>
  <c r="G209" i="1"/>
  <c r="D209" i="1"/>
  <c r="C209" i="1"/>
  <c r="H208" i="1"/>
  <c r="G208" i="1"/>
  <c r="D208" i="1"/>
  <c r="C208" i="1"/>
  <c r="H207" i="1"/>
  <c r="D207" i="1"/>
  <c r="G207" i="1" s="1"/>
  <c r="C207" i="1"/>
  <c r="D206" i="1"/>
  <c r="G206" i="1" s="1"/>
  <c r="C206" i="1"/>
  <c r="H205" i="1"/>
  <c r="G205" i="1"/>
  <c r="D205" i="1"/>
  <c r="C205" i="1"/>
  <c r="D204" i="1"/>
  <c r="G204" i="1" s="1"/>
  <c r="C204" i="1"/>
  <c r="H203" i="1"/>
  <c r="G203" i="1"/>
  <c r="D203" i="1"/>
  <c r="C203" i="1"/>
  <c r="H202" i="1"/>
  <c r="G202" i="1"/>
  <c r="D202" i="1"/>
  <c r="C202" i="1"/>
  <c r="H201" i="1"/>
  <c r="G201" i="1"/>
  <c r="D201" i="1"/>
  <c r="C201" i="1"/>
  <c r="H200" i="1"/>
  <c r="G200" i="1"/>
  <c r="D200" i="1"/>
  <c r="C200" i="1"/>
  <c r="H199" i="1"/>
  <c r="G199" i="1"/>
  <c r="D199" i="1"/>
  <c r="C199" i="1"/>
  <c r="C198" i="1"/>
  <c r="H197" i="1"/>
  <c r="D197" i="1"/>
  <c r="G197" i="1" s="1"/>
  <c r="C197" i="1"/>
  <c r="H196" i="1"/>
  <c r="G196" i="1"/>
  <c r="D196" i="1"/>
  <c r="C196" i="1"/>
  <c r="H195" i="1"/>
  <c r="D195" i="1"/>
  <c r="G195" i="1" s="1"/>
  <c r="C195" i="1"/>
  <c r="H194" i="1"/>
  <c r="G194" i="1"/>
  <c r="D194" i="1"/>
  <c r="C194" i="1"/>
  <c r="H193" i="1"/>
  <c r="D193" i="1"/>
  <c r="G193" i="1" s="1"/>
  <c r="C193" i="1"/>
  <c r="H192" i="1"/>
  <c r="G192" i="1"/>
  <c r="D192" i="1"/>
  <c r="C192" i="1"/>
  <c r="H191" i="1"/>
  <c r="G191" i="1"/>
  <c r="D191" i="1"/>
  <c r="C191" i="1"/>
  <c r="G190" i="1"/>
  <c r="D190" i="1"/>
  <c r="H190" i="1" s="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D183" i="1"/>
  <c r="G183" i="1" s="1"/>
  <c r="C183" i="1"/>
  <c r="H182" i="1"/>
  <c r="G182" i="1"/>
  <c r="D182" i="1"/>
  <c r="C182" i="1"/>
  <c r="H181" i="1"/>
  <c r="D181" i="1"/>
  <c r="G181" i="1" s="1"/>
  <c r="C181" i="1"/>
  <c r="H180" i="1"/>
  <c r="G180" i="1"/>
  <c r="D180" i="1"/>
  <c r="C180" i="1"/>
  <c r="H179" i="1"/>
  <c r="G179" i="1"/>
  <c r="D179" i="1"/>
  <c r="C179" i="1"/>
  <c r="H178" i="1"/>
  <c r="D178" i="1"/>
  <c r="G178" i="1" s="1"/>
  <c r="C178" i="1"/>
  <c r="H177" i="1"/>
  <c r="G177" i="1"/>
  <c r="D177" i="1"/>
  <c r="C177" i="1"/>
  <c r="H176" i="1"/>
  <c r="D176" i="1"/>
  <c r="G176" i="1" s="1"/>
  <c r="C176" i="1"/>
  <c r="D175" i="1"/>
  <c r="G175" i="1" s="1"/>
  <c r="C175" i="1"/>
  <c r="D174" i="1"/>
  <c r="G174" i="1" s="1"/>
  <c r="C174" i="1"/>
  <c r="D173" i="1"/>
  <c r="G173" i="1" s="1"/>
  <c r="C173" i="1"/>
  <c r="H172" i="1"/>
  <c r="G172" i="1"/>
  <c r="D172" i="1"/>
  <c r="C172" i="1"/>
  <c r="D171" i="1"/>
  <c r="G171" i="1" s="1"/>
  <c r="C171" i="1"/>
  <c r="H170" i="1"/>
  <c r="D170" i="1"/>
  <c r="G170" i="1" s="1"/>
  <c r="C170" i="1"/>
  <c r="H169" i="1"/>
  <c r="D169" i="1"/>
  <c r="G169" i="1" s="1"/>
  <c r="C169" i="1"/>
  <c r="H168" i="1"/>
  <c r="G168" i="1"/>
  <c r="D168" i="1"/>
  <c r="C168" i="1"/>
  <c r="D167" i="1"/>
  <c r="G167" i="1" s="1"/>
  <c r="C167" i="1"/>
  <c r="D166" i="1"/>
  <c r="G166" i="1" s="1"/>
  <c r="C166" i="1"/>
  <c r="H165" i="1"/>
  <c r="G165" i="1"/>
  <c r="D165" i="1"/>
  <c r="C165" i="1"/>
  <c r="H164" i="1"/>
  <c r="G164" i="1"/>
  <c r="D164" i="1"/>
  <c r="C164" i="1"/>
  <c r="H163" i="1"/>
  <c r="G163" i="1"/>
  <c r="D163" i="1"/>
  <c r="C163" i="1"/>
  <c r="H162" i="1"/>
  <c r="D162" i="1"/>
  <c r="G162" i="1" s="1"/>
  <c r="C162" i="1"/>
  <c r="D161" i="1"/>
  <c r="G161" i="1" s="1"/>
  <c r="C161" i="1"/>
  <c r="C160" i="1"/>
  <c r="H159" i="1"/>
  <c r="G159" i="1"/>
  <c r="D159" i="1"/>
  <c r="C159" i="1"/>
  <c r="H158" i="1"/>
  <c r="D158" i="1"/>
  <c r="G158" i="1" s="1"/>
  <c r="C158" i="1"/>
  <c r="H157" i="1"/>
  <c r="G157" i="1"/>
  <c r="D157" i="1"/>
  <c r="C157" i="1"/>
  <c r="H156" i="1"/>
  <c r="G156" i="1"/>
  <c r="D156" i="1"/>
  <c r="C156" i="1"/>
  <c r="H155" i="1"/>
  <c r="G155" i="1"/>
  <c r="D155" i="1"/>
  <c r="C155" i="1"/>
  <c r="H154" i="1"/>
  <c r="G154" i="1"/>
  <c r="D154" i="1"/>
  <c r="C154" i="1"/>
  <c r="H153" i="1"/>
  <c r="G153" i="1"/>
  <c r="D153" i="1"/>
  <c r="C153" i="1"/>
  <c r="H152" i="1"/>
  <c r="G152" i="1"/>
  <c r="D152" i="1"/>
  <c r="C152" i="1"/>
  <c r="H151" i="1"/>
  <c r="D151" i="1"/>
  <c r="G151" i="1" s="1"/>
  <c r="C151" i="1"/>
  <c r="H150" i="1"/>
  <c r="G150" i="1"/>
  <c r="D150" i="1"/>
  <c r="C150" i="1"/>
  <c r="D149" i="1"/>
  <c r="H149" i="1" s="1"/>
  <c r="C149"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G133" i="1"/>
  <c r="D133" i="1"/>
  <c r="C133" i="1"/>
  <c r="H132" i="1"/>
  <c r="G132" i="1"/>
  <c r="D132" i="1"/>
  <c r="C132" i="1"/>
  <c r="H131" i="1"/>
  <c r="G131" i="1"/>
  <c r="D131" i="1"/>
  <c r="C131" i="1"/>
  <c r="H130" i="1"/>
  <c r="G130" i="1"/>
  <c r="D130" i="1"/>
  <c r="C130" i="1"/>
  <c r="H129" i="1"/>
  <c r="G129" i="1"/>
  <c r="D129" i="1"/>
  <c r="C129" i="1"/>
  <c r="H128" i="1"/>
  <c r="G128" i="1"/>
  <c r="D128" i="1"/>
  <c r="C128" i="1"/>
  <c r="H127" i="1"/>
  <c r="D127" i="1"/>
  <c r="G127" i="1" s="1"/>
  <c r="C127" i="1"/>
  <c r="H126" i="1"/>
  <c r="G126" i="1"/>
  <c r="D126" i="1"/>
  <c r="C126" i="1"/>
  <c r="H125" i="1"/>
  <c r="D125" i="1"/>
  <c r="G125" i="1" s="1"/>
  <c r="C125" i="1"/>
  <c r="H124" i="1"/>
  <c r="D124" i="1"/>
  <c r="G124" i="1" s="1"/>
  <c r="C124" i="1"/>
  <c r="H123" i="1"/>
  <c r="G123" i="1"/>
  <c r="D123" i="1"/>
  <c r="C123" i="1"/>
  <c r="H122" i="1"/>
  <c r="G122" i="1"/>
  <c r="D122" i="1"/>
  <c r="C122" i="1"/>
  <c r="H121" i="1"/>
  <c r="G121" i="1"/>
  <c r="D121" i="1"/>
  <c r="C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G113" i="1"/>
  <c r="D113" i="1"/>
  <c r="H113" i="1" s="1"/>
  <c r="C113" i="1"/>
  <c r="H112" i="1"/>
  <c r="G112" i="1"/>
  <c r="D112" i="1"/>
  <c r="C112" i="1"/>
  <c r="H111" i="1"/>
  <c r="G111" i="1"/>
  <c r="D111" i="1"/>
  <c r="C111" i="1"/>
  <c r="H110" i="1"/>
  <c r="G110" i="1"/>
  <c r="D110" i="1"/>
  <c r="C110" i="1"/>
  <c r="H109" i="1"/>
  <c r="G109" i="1"/>
  <c r="D109" i="1"/>
  <c r="C109" i="1"/>
  <c r="G108" i="1"/>
  <c r="D108" i="1"/>
  <c r="H108" i="1" s="1"/>
  <c r="C108" i="1"/>
  <c r="H107" i="1"/>
  <c r="G107" i="1"/>
  <c r="D107" i="1"/>
  <c r="C107" i="1"/>
  <c r="H106" i="1"/>
  <c r="G106" i="1"/>
  <c r="D106" i="1"/>
  <c r="C106" i="1"/>
  <c r="H105" i="1"/>
  <c r="G105" i="1"/>
  <c r="D105" i="1"/>
  <c r="C105" i="1"/>
  <c r="H104" i="1"/>
  <c r="G104" i="1"/>
  <c r="D104" i="1"/>
  <c r="C104" i="1"/>
  <c r="H103" i="1"/>
  <c r="G103" i="1"/>
  <c r="D103" i="1"/>
  <c r="C103" i="1"/>
  <c r="C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D81" i="1"/>
  <c r="G81" i="1" s="1"/>
  <c r="C81" i="1"/>
  <c r="H80" i="1"/>
  <c r="G80" i="1"/>
  <c r="D80" i="1"/>
  <c r="C80" i="1"/>
  <c r="H79" i="1"/>
  <c r="G79" i="1"/>
  <c r="D79" i="1"/>
  <c r="C79" i="1"/>
  <c r="C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H45" i="1"/>
  <c r="G45" i="1"/>
  <c r="D45" i="1"/>
  <c r="C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H3" i="1"/>
  <c r="G3" i="1"/>
  <c r="D3" i="1"/>
  <c r="C3" i="1"/>
  <c r="H423" i="1" l="1"/>
  <c r="H1539" i="1"/>
  <c r="G1409" i="1"/>
  <c r="H1409" i="1"/>
  <c r="F13" i="6"/>
  <c r="E5" i="6"/>
  <c r="G1683" i="1"/>
  <c r="G1614" i="1"/>
  <c r="G1618" i="1"/>
  <c r="H1607" i="1"/>
  <c r="G1606" i="1"/>
  <c r="H1604" i="1"/>
  <c r="G1602" i="1"/>
  <c r="D44" i="8"/>
  <c r="G344" i="9" s="1"/>
  <c r="E344" i="9" s="1"/>
  <c r="B344" i="9" s="1"/>
  <c r="G1594" i="1"/>
  <c r="H1588" i="1"/>
  <c r="G1583" i="1"/>
  <c r="G1586" i="1"/>
  <c r="G1278" i="1"/>
  <c r="G1292" i="1"/>
  <c r="H1346" i="1"/>
  <c r="E307" i="9"/>
  <c r="B307" i="9" s="1"/>
  <c r="H1311" i="1"/>
  <c r="G1311" i="1"/>
  <c r="G1317" i="1"/>
  <c r="G1387" i="1"/>
  <c r="G1389" i="1"/>
  <c r="G1388" i="1"/>
  <c r="G1384" i="1"/>
  <c r="H1390" i="1"/>
  <c r="E335" i="9"/>
  <c r="B335" i="9" s="1"/>
  <c r="H1354" i="1"/>
  <c r="E324" i="9"/>
  <c r="B324" i="9" s="1"/>
  <c r="H1345" i="1"/>
  <c r="H1340" i="1"/>
  <c r="H1306" i="1"/>
  <c r="E296" i="5"/>
  <c r="D1300" i="1" s="1"/>
  <c r="G1264" i="1"/>
  <c r="G1266" i="1"/>
  <c r="F260" i="5"/>
  <c r="G1260" i="1"/>
  <c r="G1263" i="1"/>
  <c r="E303" i="9"/>
  <c r="B303" i="9" s="1"/>
  <c r="H1256" i="1"/>
  <c r="H1224" i="1"/>
  <c r="H1229" i="1"/>
  <c r="E336" i="9"/>
  <c r="B336" i="9" s="1"/>
  <c r="H1061" i="1"/>
  <c r="G1061" i="1"/>
  <c r="E7" i="5"/>
  <c r="F56" i="5"/>
  <c r="G1057" i="1"/>
  <c r="G1060" i="1"/>
  <c r="G1039" i="1"/>
  <c r="G1034" i="1"/>
  <c r="G1035" i="1"/>
  <c r="G1017" i="1"/>
  <c r="G1024" i="1"/>
  <c r="G1027" i="1"/>
  <c r="F12" i="5"/>
  <c r="H422" i="1"/>
  <c r="G414" i="1"/>
  <c r="G416" i="1"/>
  <c r="G423" i="1"/>
  <c r="G636" i="1"/>
  <c r="H753" i="1"/>
  <c r="G750" i="1"/>
  <c r="E63" i="9"/>
  <c r="B63" i="9" s="1"/>
  <c r="H751" i="1"/>
  <c r="E49" i="9"/>
  <c r="B49" i="9" s="1"/>
  <c r="F656" i="4"/>
  <c r="H374" i="1"/>
  <c r="E417" i="4"/>
  <c r="D412" i="1" s="1"/>
  <c r="E648" i="4"/>
  <c r="D642" i="1" s="1"/>
  <c r="H301" i="1"/>
  <c r="H294" i="1"/>
  <c r="F216" i="4"/>
  <c r="H204" i="1"/>
  <c r="H206" i="1"/>
  <c r="E202" i="4"/>
  <c r="D198" i="1" s="1"/>
  <c r="E64" i="9"/>
  <c r="B64" i="9" s="1"/>
  <c r="E57" i="9"/>
  <c r="B57" i="9" s="1"/>
  <c r="E53" i="9"/>
  <c r="B53" i="9" s="1"/>
  <c r="F240" i="9"/>
  <c r="H174" i="1"/>
  <c r="H175" i="1"/>
  <c r="H173" i="1"/>
  <c r="H171" i="1"/>
  <c r="H166" i="1"/>
  <c r="H167" i="1"/>
  <c r="H161" i="1"/>
  <c r="E164" i="4"/>
  <c r="D160" i="1" s="1"/>
  <c r="G149" i="1"/>
  <c r="E48" i="9"/>
  <c r="B48" i="9" s="1"/>
  <c r="F135" i="4"/>
  <c r="G102" i="1"/>
  <c r="H102" i="1"/>
  <c r="F112" i="4"/>
  <c r="F236" i="9"/>
  <c r="B236" i="9" s="1"/>
  <c r="F106" i="4"/>
  <c r="E82" i="4"/>
  <c r="D78" i="1" s="1"/>
  <c r="F82" i="4"/>
  <c r="G1543" i="1"/>
  <c r="G1545" i="1"/>
  <c r="I1581" i="1"/>
  <c r="F7" i="4"/>
  <c r="D6" i="4"/>
  <c r="F125" i="4"/>
  <c r="G24" i="9"/>
  <c r="H24" i="9"/>
  <c r="F153" i="4"/>
  <c r="D152" i="4"/>
  <c r="G1548" i="1"/>
  <c r="H1548" i="1"/>
  <c r="G1550" i="1"/>
  <c r="I1550" i="1" s="1"/>
  <c r="H1550" i="1"/>
  <c r="G1552" i="1"/>
  <c r="H1552" i="1"/>
  <c r="G1554" i="1"/>
  <c r="I1554" i="1" s="1"/>
  <c r="H1554" i="1"/>
  <c r="G1558" i="1"/>
  <c r="H1558" i="1"/>
  <c r="G1560" i="1"/>
  <c r="I1560" i="1" s="1"/>
  <c r="H1560" i="1"/>
  <c r="G1562" i="1"/>
  <c r="H1562" i="1"/>
  <c r="G1565" i="1"/>
  <c r="I1565" i="1" s="1"/>
  <c r="H1565" i="1"/>
  <c r="G1567" i="1"/>
  <c r="H1567" i="1"/>
  <c r="G1569" i="1"/>
  <c r="I1569" i="1" s="1"/>
  <c r="H1569" i="1"/>
  <c r="G1571" i="1"/>
  <c r="H1571" i="1"/>
  <c r="G1573" i="1"/>
  <c r="I1573" i="1" s="1"/>
  <c r="H1573" i="1"/>
  <c r="G1575" i="1"/>
  <c r="H1575" i="1"/>
  <c r="G1577" i="1"/>
  <c r="H1577" i="1"/>
  <c r="G1585" i="1"/>
  <c r="H1585" i="1"/>
  <c r="G1589" i="1"/>
  <c r="H1589" i="1"/>
  <c r="G1593" i="1"/>
  <c r="H1593" i="1"/>
  <c r="G1597" i="1"/>
  <c r="H1597" i="1"/>
  <c r="G1601" i="1"/>
  <c r="H1601" i="1"/>
  <c r="G1605" i="1"/>
  <c r="H1605" i="1"/>
  <c r="G1609" i="1"/>
  <c r="H1609" i="1"/>
  <c r="G1613" i="1"/>
  <c r="H1613" i="1"/>
  <c r="G1617" i="1"/>
  <c r="H1617" i="1"/>
  <c r="H1507" i="1"/>
  <c r="G1509" i="1"/>
  <c r="H1511" i="1"/>
  <c r="G1513" i="1"/>
  <c r="H1515" i="1"/>
  <c r="G1517" i="1"/>
  <c r="H1519" i="1"/>
  <c r="G1521" i="1"/>
  <c r="H1523" i="1"/>
  <c r="H1526" i="1"/>
  <c r="H1530" i="1"/>
  <c r="H1534" i="1"/>
  <c r="H1541" i="1"/>
  <c r="I1541" i="1" s="1"/>
  <c r="J1542" i="1"/>
  <c r="G1542" i="1"/>
  <c r="I1542" i="1" s="1"/>
  <c r="H1543" i="1"/>
  <c r="J1544" i="1"/>
  <c r="G1544" i="1"/>
  <c r="I1544" i="1" s="1"/>
  <c r="H1545" i="1"/>
  <c r="J1546" i="1"/>
  <c r="G1546" i="1"/>
  <c r="I1546" i="1" s="1"/>
  <c r="H1547" i="1"/>
  <c r="F309" i="4"/>
  <c r="D308" i="4"/>
  <c r="G1508" i="1"/>
  <c r="G1512" i="1"/>
  <c r="H1514" i="1"/>
  <c r="G1516" i="1"/>
  <c r="H1518" i="1"/>
  <c r="G1520" i="1"/>
  <c r="H1522" i="1"/>
  <c r="G1524" i="1"/>
  <c r="H1529" i="1"/>
  <c r="H1533" i="1"/>
  <c r="H1540" i="1"/>
  <c r="G1572" i="1"/>
  <c r="H1572" i="1"/>
  <c r="G1578" i="1"/>
  <c r="H1578" i="1"/>
  <c r="I1580" i="1"/>
  <c r="F134" i="4"/>
  <c r="J1547" i="1"/>
  <c r="H1580" i="1"/>
  <c r="H1625" i="1"/>
  <c r="H1629" i="1"/>
  <c r="H1633" i="1"/>
  <c r="H1637" i="1"/>
  <c r="H1641" i="1"/>
  <c r="H1645" i="1"/>
  <c r="H1649" i="1"/>
  <c r="H1653" i="1"/>
  <c r="H1657" i="1"/>
  <c r="H1661" i="1"/>
  <c r="H1665" i="1"/>
  <c r="H1669" i="1"/>
  <c r="H1673" i="1"/>
  <c r="H1677" i="1"/>
  <c r="H1681" i="1"/>
  <c r="H1685" i="1"/>
  <c r="F8" i="4"/>
  <c r="F50" i="4"/>
  <c r="F126" i="4"/>
  <c r="F154" i="4"/>
  <c r="F274" i="4"/>
  <c r="E647" i="4"/>
  <c r="D641" i="1" s="1"/>
  <c r="F536" i="4"/>
  <c r="F597" i="4"/>
  <c r="E5" i="7"/>
  <c r="G346" i="9" s="1"/>
  <c r="E346" i="9" s="1"/>
  <c r="E430" i="4"/>
  <c r="E535" i="4"/>
  <c r="E418" i="4"/>
  <c r="D413" i="1" s="1"/>
  <c r="D466" i="4"/>
  <c r="F467" i="4"/>
  <c r="F274" i="5"/>
  <c r="D251" i="5"/>
  <c r="D361" i="4"/>
  <c r="F366" i="4"/>
  <c r="D373" i="4"/>
  <c r="D647" i="4"/>
  <c r="F426" i="4"/>
  <c r="F431" i="4"/>
  <c r="F7" i="5"/>
  <c r="D69" i="5"/>
  <c r="K1481" i="9"/>
  <c r="F529" i="4"/>
  <c r="F537" i="4"/>
  <c r="D571" i="4"/>
  <c r="F585" i="4"/>
  <c r="F607" i="4"/>
  <c r="D629" i="4"/>
  <c r="D88" i="5"/>
  <c r="F136" i="5"/>
  <c r="F150" i="5"/>
  <c r="D177" i="5"/>
  <c r="D203" i="5"/>
  <c r="F277" i="5"/>
  <c r="F5" i="6"/>
  <c r="D35" i="6"/>
  <c r="D129" i="6"/>
  <c r="H310" i="9"/>
  <c r="G310" i="9"/>
  <c r="H309" i="9"/>
  <c r="M228" i="9"/>
  <c r="G309" i="9"/>
  <c r="E309" i="9" s="1"/>
  <c r="B309" i="9" s="1"/>
  <c r="H308" i="9"/>
  <c r="E308" i="9" s="1"/>
  <c r="B308" i="9" s="1"/>
  <c r="G302" i="9"/>
  <c r="E302" i="9" s="1"/>
  <c r="B302" i="9" s="1"/>
  <c r="G301" i="9"/>
  <c r="E301" i="9" s="1"/>
  <c r="B301" i="9" s="1"/>
  <c r="G300" i="9"/>
  <c r="E300" i="9" s="1"/>
  <c r="B300" i="9" s="1"/>
  <c r="L228" i="9"/>
  <c r="F228" i="9" s="1"/>
  <c r="B228" i="9" s="1"/>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3" i="9"/>
  <c r="E213" i="9" s="1"/>
  <c r="B213" i="9" s="1"/>
  <c r="G180" i="9"/>
  <c r="H179" i="9"/>
  <c r="G215" i="9"/>
  <c r="E215" i="9" s="1"/>
  <c r="B215" i="9" s="1"/>
  <c r="G211" i="9"/>
  <c r="E211" i="9" s="1"/>
  <c r="B211" i="9" s="1"/>
  <c r="G210" i="9"/>
  <c r="E210" i="9" s="1"/>
  <c r="B210" i="9" s="1"/>
  <c r="G209" i="9"/>
  <c r="E209" i="9" s="1"/>
  <c r="B209" i="9" s="1"/>
  <c r="G208" i="9"/>
  <c r="E208" i="9" s="1"/>
  <c r="B208" i="9" s="1"/>
  <c r="L207" i="9"/>
  <c r="F207" i="9" s="1"/>
  <c r="G212" i="9"/>
  <c r="E212" i="9" s="1"/>
  <c r="B212" i="9" s="1"/>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214" i="9"/>
  <c r="E214" i="9" s="1"/>
  <c r="B214" i="9" s="1"/>
  <c r="G178" i="9"/>
  <c r="E178" i="9" s="1"/>
  <c r="B178" i="9" s="1"/>
  <c r="G176" i="9"/>
  <c r="E176" i="9" s="1"/>
  <c r="B176" i="9" s="1"/>
  <c r="G174" i="9"/>
  <c r="E174" i="9" s="1"/>
  <c r="B174" i="9" s="1"/>
  <c r="I10" i="9"/>
  <c r="G179" i="9"/>
  <c r="G177" i="9"/>
  <c r="E177" i="9" s="1"/>
  <c r="B177" i="9" s="1"/>
  <c r="G175" i="9"/>
  <c r="E175" i="9" s="1"/>
  <c r="B175" i="9" s="1"/>
  <c r="E28" i="9"/>
  <c r="B28" i="9" s="1"/>
  <c r="E36" i="9"/>
  <c r="B36" i="9" s="1"/>
  <c r="E88" i="5"/>
  <c r="D1093" i="1" s="1"/>
  <c r="F89" i="5"/>
  <c r="F178" i="5"/>
  <c r="D114" i="6"/>
  <c r="B34" i="9"/>
  <c r="G315" i="9"/>
  <c r="G316" i="9"/>
  <c r="E316" i="9" s="1"/>
  <c r="B316" i="9" s="1"/>
  <c r="E32" i="9"/>
  <c r="B32" i="9" s="1"/>
  <c r="E70" i="5"/>
  <c r="F70" i="5" s="1"/>
  <c r="H316" i="9"/>
  <c r="H315" i="9"/>
  <c r="E219" i="5"/>
  <c r="E255" i="5"/>
  <c r="D1259" i="1" s="1"/>
  <c r="G343" i="9"/>
  <c r="E343" i="9" s="1"/>
  <c r="B38" i="9"/>
  <c r="B99" i="9"/>
  <c r="B107" i="9"/>
  <c r="B115" i="9"/>
  <c r="B123" i="9"/>
  <c r="B131" i="9"/>
  <c r="B139" i="9"/>
  <c r="B147" i="9"/>
  <c r="B155" i="9"/>
  <c r="B159" i="9"/>
  <c r="B167" i="9"/>
  <c r="B103" i="9"/>
  <c r="B111" i="9"/>
  <c r="B119" i="9"/>
  <c r="B127" i="9"/>
  <c r="B135" i="9"/>
  <c r="B143" i="9"/>
  <c r="B151" i="9"/>
  <c r="B163" i="9"/>
  <c r="B171" i="9"/>
  <c r="B234" i="9"/>
  <c r="B240" i="9"/>
  <c r="B242" i="9"/>
  <c r="B258" i="9"/>
  <c r="F229" i="9"/>
  <c r="B229" i="9" s="1"/>
  <c r="B238" i="9"/>
  <c r="B246" i="9"/>
  <c r="B262" i="9"/>
  <c r="B278" i="9"/>
  <c r="E141" i="6" l="1"/>
  <c r="I27" i="3"/>
  <c r="D1401" i="1"/>
  <c r="C1621" i="1"/>
  <c r="I39" i="3"/>
  <c r="E310" i="9"/>
  <c r="B310" i="9" s="1"/>
  <c r="H1300" i="1"/>
  <c r="G1300" i="1"/>
  <c r="F255" i="5"/>
  <c r="I22" i="3"/>
  <c r="D1012" i="1"/>
  <c r="B207" i="9"/>
  <c r="G642" i="1"/>
  <c r="H642" i="1"/>
  <c r="G198" i="1"/>
  <c r="H198" i="1"/>
  <c r="F202" i="4"/>
  <c r="F164" i="4"/>
  <c r="E152" i="4"/>
  <c r="F152" i="4" s="1"/>
  <c r="H160" i="1"/>
  <c r="G160" i="1"/>
  <c r="E24" i="9"/>
  <c r="B24" i="9" s="1"/>
  <c r="H78" i="1"/>
  <c r="G78" i="1"/>
  <c r="E6" i="4"/>
  <c r="H339" i="9"/>
  <c r="E339" i="9" s="1"/>
  <c r="B339" i="9" s="1"/>
  <c r="D1223" i="1"/>
  <c r="D176" i="5"/>
  <c r="H24" i="3"/>
  <c r="C1181" i="1"/>
  <c r="F466" i="4"/>
  <c r="C460" i="1"/>
  <c r="F308" i="4"/>
  <c r="C303" i="1"/>
  <c r="E315" i="9"/>
  <c r="B315" i="9" s="1"/>
  <c r="F629" i="4"/>
  <c r="C623" i="1"/>
  <c r="H23" i="3"/>
  <c r="C1074" i="1"/>
  <c r="F373" i="4"/>
  <c r="C368" i="1"/>
  <c r="H25" i="3"/>
  <c r="C1255" i="1"/>
  <c r="D299" i="4"/>
  <c r="H18" i="3"/>
  <c r="C148" i="1"/>
  <c r="I1545" i="1"/>
  <c r="F571" i="4"/>
  <c r="C565" i="1"/>
  <c r="F647" i="4"/>
  <c r="C641" i="1"/>
  <c r="F114" i="6"/>
  <c r="H30" i="3"/>
  <c r="C1510" i="1"/>
  <c r="E179" i="9"/>
  <c r="B179" i="9" s="1"/>
  <c r="E180" i="9"/>
  <c r="B180" i="9" s="1"/>
  <c r="F129" i="6"/>
  <c r="C1525" i="1"/>
  <c r="F219" i="5"/>
  <c r="D430" i="4"/>
  <c r="B346" i="9"/>
  <c r="E345" i="9"/>
  <c r="I10" i="3" s="1"/>
  <c r="I33" i="3"/>
  <c r="D1538" i="1"/>
  <c r="D535" i="4"/>
  <c r="I1578" i="1"/>
  <c r="I1575" i="1"/>
  <c r="I1567" i="1"/>
  <c r="I1562" i="1"/>
  <c r="I1558" i="1"/>
  <c r="I1552" i="1"/>
  <c r="I1548" i="1"/>
  <c r="D300" i="4"/>
  <c r="F6" i="4"/>
  <c r="H17" i="3"/>
  <c r="D422" i="4"/>
  <c r="C2" i="1"/>
  <c r="I1543" i="1"/>
  <c r="E639" i="4"/>
  <c r="D633" i="1" s="1"/>
  <c r="D424" i="1"/>
  <c r="E342" i="9"/>
  <c r="B343" i="9"/>
  <c r="H1259" i="1"/>
  <c r="G1259" i="1"/>
  <c r="E251" i="5"/>
  <c r="E69" i="5"/>
  <c r="F69" i="5" s="1"/>
  <c r="D1075" i="1"/>
  <c r="E177" i="5"/>
  <c r="F177" i="5" s="1"/>
  <c r="F35" i="6"/>
  <c r="H28" i="3"/>
  <c r="C1431" i="1"/>
  <c r="G338" i="9"/>
  <c r="E338" i="9" s="1"/>
  <c r="B338" i="9" s="1"/>
  <c r="F203" i="5"/>
  <c r="C1207" i="1"/>
  <c r="F88" i="5"/>
  <c r="C1093" i="1"/>
  <c r="D6" i="5"/>
  <c r="D360" i="4"/>
  <c r="F361" i="4"/>
  <c r="C356" i="1"/>
  <c r="E640" i="4"/>
  <c r="D634" i="1" s="1"/>
  <c r="D529" i="1"/>
  <c r="D141" i="6"/>
  <c r="D1537" i="1" l="1"/>
  <c r="I31" i="3"/>
  <c r="G348" i="9"/>
  <c r="E348" i="9" s="1"/>
  <c r="B348" i="9" s="1"/>
  <c r="G1401" i="1"/>
  <c r="H1401" i="1"/>
  <c r="H1621" i="1"/>
  <c r="H11" i="3"/>
  <c r="N3" i="9" s="1"/>
  <c r="G1621" i="1"/>
  <c r="H1012" i="1"/>
  <c r="G1012" i="1"/>
  <c r="D148" i="1"/>
  <c r="G148" i="1" s="1"/>
  <c r="I18" i="3"/>
  <c r="E299" i="4"/>
  <c r="F299" i="4" s="1"/>
  <c r="D2" i="1"/>
  <c r="G2" i="1" s="1"/>
  <c r="E422" i="4"/>
  <c r="I17" i="3"/>
  <c r="E347" i="9"/>
  <c r="I25" i="3"/>
  <c r="D1255" i="1"/>
  <c r="G1255" i="1" s="1"/>
  <c r="H1525" i="1"/>
  <c r="G1525" i="1"/>
  <c r="H641" i="1"/>
  <c r="G641" i="1"/>
  <c r="D423" i="4"/>
  <c r="D301" i="4"/>
  <c r="C295" i="1"/>
  <c r="F251" i="5"/>
  <c r="H303" i="1"/>
  <c r="G303" i="1"/>
  <c r="G299" i="9"/>
  <c r="C1011" i="1"/>
  <c r="C296" i="1"/>
  <c r="H460" i="1"/>
  <c r="G460" i="1"/>
  <c r="C1180" i="1"/>
  <c r="H356" i="1"/>
  <c r="G356" i="1"/>
  <c r="H1093" i="1"/>
  <c r="G1093" i="1"/>
  <c r="E176" i="5"/>
  <c r="D1180" i="1" s="1"/>
  <c r="I24" i="3"/>
  <c r="D1181" i="1"/>
  <c r="H1181" i="1" s="1"/>
  <c r="H19" i="9"/>
  <c r="E19" i="9" s="1"/>
  <c r="B19" i="9" s="1"/>
  <c r="D643" i="4"/>
  <c r="D424" i="4"/>
  <c r="C417" i="1"/>
  <c r="F141" i="6"/>
  <c r="H31" i="3"/>
  <c r="C1537" i="1"/>
  <c r="H1431" i="1"/>
  <c r="G1431" i="1"/>
  <c r="H1075" i="1"/>
  <c r="G1075" i="1"/>
  <c r="F535" i="4"/>
  <c r="D640" i="4"/>
  <c r="C529" i="1"/>
  <c r="H1510" i="1"/>
  <c r="G1510" i="1"/>
  <c r="H148" i="1"/>
  <c r="H368" i="1"/>
  <c r="G368" i="1"/>
  <c r="G1181" i="1"/>
  <c r="H1223" i="1"/>
  <c r="G1223" i="1"/>
  <c r="D418" i="4"/>
  <c r="F360" i="4"/>
  <c r="C355" i="1"/>
  <c r="H1207" i="1"/>
  <c r="G1207" i="1"/>
  <c r="I23" i="3"/>
  <c r="D1074" i="1"/>
  <c r="G1074" i="1" s="1"/>
  <c r="E6" i="5"/>
  <c r="F6" i="5" s="1"/>
  <c r="G1538" i="1"/>
  <c r="H1538" i="1"/>
  <c r="D639" i="4"/>
  <c r="F430" i="4"/>
  <c r="C424" i="1"/>
  <c r="H565" i="1"/>
  <c r="G565" i="1"/>
  <c r="H623" i="1"/>
  <c r="G623" i="1"/>
  <c r="D417" i="4"/>
  <c r="I11" i="3" l="1"/>
  <c r="H1255" i="1"/>
  <c r="H1074" i="1"/>
  <c r="G306" i="9"/>
  <c r="E306" i="9" s="1"/>
  <c r="B306" i="9" s="1"/>
  <c r="D295" i="1"/>
  <c r="H295" i="1" s="1"/>
  <c r="E423" i="4"/>
  <c r="F423" i="4" s="1"/>
  <c r="E301" i="4"/>
  <c r="D297" i="1" s="1"/>
  <c r="E300" i="4"/>
  <c r="F422" i="4"/>
  <c r="H2" i="1"/>
  <c r="D417" i="1"/>
  <c r="G417" i="1" s="1"/>
  <c r="E643" i="4"/>
  <c r="H529" i="1"/>
  <c r="G529" i="1"/>
  <c r="H1537" i="1"/>
  <c r="G1537" i="1"/>
  <c r="H9" i="3"/>
  <c r="F424" i="4"/>
  <c r="C419" i="1"/>
  <c r="H1180" i="1"/>
  <c r="G1180" i="1"/>
  <c r="F176" i="5"/>
  <c r="F301" i="4"/>
  <c r="C297" i="1"/>
  <c r="F417" i="4"/>
  <c r="C412" i="1"/>
  <c r="H424" i="1"/>
  <c r="G424" i="1"/>
  <c r="F418" i="4"/>
  <c r="C413" i="1"/>
  <c r="F640" i="4"/>
  <c r="C634" i="1"/>
  <c r="H299" i="9"/>
  <c r="E299" i="9" s="1"/>
  <c r="D1011" i="1"/>
  <c r="H1011" i="1" s="1"/>
  <c r="D645" i="4"/>
  <c r="C637" i="1"/>
  <c r="F639" i="4"/>
  <c r="C633" i="1"/>
  <c r="H355" i="1"/>
  <c r="G355" i="1"/>
  <c r="H417" i="1"/>
  <c r="D425" i="4"/>
  <c r="D644" i="4"/>
  <c r="C418" i="1"/>
  <c r="G20" i="9"/>
  <c r="H8" i="3" l="1"/>
  <c r="M3" i="9" s="1"/>
  <c r="E424" i="4"/>
  <c r="D419" i="1" s="1"/>
  <c r="G419" i="1" s="1"/>
  <c r="E425" i="4"/>
  <c r="D420" i="1" s="1"/>
  <c r="G295" i="1"/>
  <c r="E644" i="4"/>
  <c r="D638" i="1" s="1"/>
  <c r="H20" i="9"/>
  <c r="E20" i="9" s="1"/>
  <c r="B20" i="9" s="1"/>
  <c r="D418" i="1"/>
  <c r="G418" i="1" s="1"/>
  <c r="D296" i="1"/>
  <c r="F300" i="4"/>
  <c r="D637" i="1"/>
  <c r="H637" i="1" s="1"/>
  <c r="F643" i="4"/>
  <c r="B299" i="9"/>
  <c r="H634" i="1"/>
  <c r="G634" i="1"/>
  <c r="K3" i="9"/>
  <c r="I9" i="3"/>
  <c r="D646" i="4"/>
  <c r="C638" i="1"/>
  <c r="G1011" i="1"/>
  <c r="C420" i="1"/>
  <c r="H633" i="1"/>
  <c r="G633" i="1"/>
  <c r="D649" i="4"/>
  <c r="C639" i="1"/>
  <c r="H413" i="1"/>
  <c r="G413" i="1"/>
  <c r="H412" i="1"/>
  <c r="G412" i="1"/>
  <c r="H297" i="1"/>
  <c r="G297" i="1"/>
  <c r="H419" i="1" l="1"/>
  <c r="E645" i="4"/>
  <c r="D639" i="1" s="1"/>
  <c r="H639" i="1" s="1"/>
  <c r="F425" i="4"/>
  <c r="F644" i="4"/>
  <c r="H418" i="1"/>
  <c r="E646" i="4"/>
  <c r="D640" i="1" s="1"/>
  <c r="G296" i="1"/>
  <c r="H296" i="1"/>
  <c r="G637" i="1"/>
  <c r="F645" i="4"/>
  <c r="D650" i="4"/>
  <c r="F646" i="4"/>
  <c r="C640" i="1"/>
  <c r="H19" i="3"/>
  <c r="C643" i="1"/>
  <c r="H420" i="1"/>
  <c r="G420" i="1"/>
  <c r="H638" i="1"/>
  <c r="G638" i="1"/>
  <c r="H334" i="9"/>
  <c r="G334" i="9"/>
  <c r="E334" i="9" l="1"/>
  <c r="B334" i="9" s="1"/>
  <c r="G639" i="1"/>
  <c r="E649" i="4"/>
  <c r="D643" i="1" s="1"/>
  <c r="G643" i="1" s="1"/>
  <c r="E650" i="4"/>
  <c r="I20" i="3" s="1"/>
  <c r="F650" i="4"/>
  <c r="H20" i="3"/>
  <c r="C644" i="1"/>
  <c r="G297" i="9"/>
  <c r="E297" i="9" s="1"/>
  <c r="B297" i="9" s="1"/>
  <c r="H643" i="1"/>
  <c r="H640" i="1"/>
  <c r="G640" i="1"/>
  <c r="E298" i="9" l="1"/>
  <c r="I8" i="3" s="1"/>
  <c r="I19" i="3"/>
  <c r="F649" i="4"/>
  <c r="D644" i="1"/>
  <c r="H644" i="1" s="1"/>
  <c r="H7" i="3"/>
  <c r="G644" i="1" l="1"/>
  <c r="J3" i="9"/>
  <c r="G295" i="9" l="1"/>
  <c r="L293" i="9"/>
  <c r="F293" i="9" s="1"/>
  <c r="H295" i="9"/>
  <c r="G18" i="9"/>
  <c r="H18" i="9"/>
  <c r="J11" i="9"/>
  <c r="K6" i="9"/>
  <c r="J13" i="9"/>
  <c r="K8" i="9"/>
  <c r="K5" i="9"/>
  <c r="G15" i="9"/>
  <c r="J10" i="9"/>
  <c r="K7" i="9"/>
  <c r="H21" i="9"/>
  <c r="G16" i="9"/>
  <c r="H15" i="9"/>
  <c r="I11" i="9"/>
  <c r="K10" i="9"/>
  <c r="J8" i="9"/>
  <c r="K13" i="9"/>
  <c r="I9" i="9"/>
  <c r="M15" i="9"/>
  <c r="J5" i="9"/>
  <c r="H17" i="9"/>
  <c r="I5" i="9"/>
  <c r="J12" i="9"/>
  <c r="G22" i="9"/>
  <c r="I13" i="9"/>
  <c r="K12" i="9"/>
  <c r="H16" i="9"/>
  <c r="G17" i="9"/>
  <c r="J6" i="9"/>
  <c r="J7" i="9"/>
  <c r="J9" i="9"/>
  <c r="I6" i="9"/>
  <c r="H22" i="9"/>
  <c r="I17" i="9"/>
  <c r="K9" i="9"/>
  <c r="I8" i="9"/>
  <c r="K11" i="9"/>
  <c r="J17" i="9"/>
  <c r="L15" i="9"/>
  <c r="G21" i="9"/>
  <c r="I12" i="9"/>
  <c r="I7" i="9"/>
  <c r="M16" i="9"/>
  <c r="L16" i="9"/>
  <c r="E13" i="9" l="1"/>
  <c r="B13" i="9" s="1"/>
  <c r="E7" i="9"/>
  <c r="B7" i="9" s="1"/>
  <c r="F15" i="9"/>
  <c r="E8" i="9"/>
  <c r="B8" i="9" s="1"/>
  <c r="E18" i="9"/>
  <c r="B18" i="9" s="1"/>
  <c r="F16" i="9"/>
  <c r="E21" i="9"/>
  <c r="B21" i="9" s="1"/>
  <c r="E12" i="9"/>
  <c r="B12" i="9" s="1"/>
  <c r="E10" i="9"/>
  <c r="B10" i="9" s="1"/>
  <c r="E5" i="9"/>
  <c r="B5" i="9" s="1"/>
  <c r="E295" i="9"/>
  <c r="E23" i="9" s="1"/>
  <c r="I7" i="3" s="1"/>
  <c r="E6" i="9"/>
  <c r="B6" i="9" s="1"/>
  <c r="E17" i="9"/>
  <c r="B17" i="9" s="1"/>
  <c r="E22" i="9"/>
  <c r="B22" i="9" s="1"/>
  <c r="E16" i="9"/>
  <c r="E15" i="9"/>
  <c r="B293" i="9"/>
  <c r="F23" i="9"/>
  <c r="E9" i="9"/>
  <c r="B9" i="9" s="1"/>
  <c r="E11" i="9"/>
  <c r="B11" i="9" s="1"/>
  <c r="B16" i="9" l="1"/>
  <c r="F14" i="9"/>
  <c r="F3" i="9" s="1"/>
  <c r="B295" i="9"/>
  <c r="E4" i="9"/>
  <c r="E14" i="9"/>
  <c r="I13" i="3" s="1"/>
  <c r="B15" i="9"/>
  <c r="E3" i="9" l="1"/>
</calcChain>
</file>

<file path=xl/sharedStrings.xml><?xml version="1.0" encoding="utf-8"?>
<sst xmlns="http://schemas.openxmlformats.org/spreadsheetml/2006/main" count="4733" uniqueCount="3656">
  <si>
    <t>Obveznik:</t>
  </si>
  <si>
    <t>50901 - JAVNA VATROGASNA POSTROJBA GRADA MAKARSKE</t>
  </si>
  <si>
    <t>Razina:</t>
  </si>
  <si>
    <t>31</t>
  </si>
  <si>
    <t>Razdoblje:</t>
  </si>
  <si>
    <t>2025-12</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</si>
  <si>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</si>
  <si>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</si>
  <si>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</si>
  <si>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</si>
  <si>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</si>
  <si>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</si>
  <si>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</si>
  <si>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</si>
  <si>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</si>
  <si>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</si>
  <si>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</si>
  <si>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</si>
  <si>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</si>
  <si>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</si>
  <si>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</si>
  <si>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</si>
  <si>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</si>
  <si>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</si>
  <si>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</si>
  <si>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</si>
  <si>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</si>
  <si>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</si>
  <si>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</si>
  <si>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</si>
  <si>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</si>
  <si>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</si>
  <si>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</si>
  <si>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</si>
  <si>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</si>
  <si>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</si>
  <si>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</si>
  <si>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</si>
  <si>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</si>
  <si>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</si>
  <si>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</si>
  <si>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</si>
  <si>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</si>
  <si>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</si>
  <si>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</si>
  <si>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</si>
  <si>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</si>
  <si>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</si>
  <si>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</si>
  <si>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</si>
  <si>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</si>
  <si>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</si>
  <si>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</si>
  <si>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</si>
  <si>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</si>
  <si>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</si>
  <si>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</si>
  <si>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</si>
  <si>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</si>
  <si>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</si>
  <si>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</si>
  <si>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</si>
  <si>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</si>
  <si>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</si>
  <si>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</si>
  <si>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</si>
  <si>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</si>
  <si>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</si>
  <si>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</si>
  <si>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</si>
  <si>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</si>
  <si>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</si>
  <si>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</si>
  <si>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</si>
  <si>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</si>
  <si>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</si>
  <si>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</si>
  <si>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</si>
  <si>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</si>
  <si>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</si>
  <si>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</si>
  <si>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</si>
  <si>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</si>
  <si>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</si>
  <si>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</si>
  <si>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</si>
  <si>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</si>
  <si>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</si>
  <si>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</si>
  <si>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</si>
  <si>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</si>
  <si>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</si>
  <si>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</si>
  <si>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</si>
  <si>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</si>
  <si>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</si>
  <si>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</si>
  <si>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</si>
  <si>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</si>
  <si>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</si>
  <si>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</si>
  <si>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</si>
  <si>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</si>
  <si>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</si>
  <si>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</si>
  <si>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</si>
  <si>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</si>
  <si>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</si>
  <si>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</si>
  <si>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</si>
  <si>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</si>
  <si>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</si>
  <si>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</si>
  <si>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</si>
  <si>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</si>
  <si>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</si>
  <si>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</si>
  <si>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</si>
  <si>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</si>
  <si>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</si>
  <si>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</si>
  <si>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</si>
  <si>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</si>
  <si>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</si>
  <si>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</si>
  <si>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</si>
  <si>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</si>
  <si>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</si>
  <si>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</si>
  <si>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</si>
  <si>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</si>
  <si>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</si>
  <si>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</si>
  <si>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</si>
  <si>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</si>
  <si>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</si>
  <si>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</si>
  <si>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</si>
  <si>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</si>
  <si>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</si>
  <si>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</si>
  <si>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</si>
  <si>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</si>
  <si>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</si>
  <si>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</si>
  <si>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</si>
  <si>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</si>
  <si>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</si>
  <si>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</si>
  <si>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</si>
  <si>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</si>
  <si>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</si>
  <si>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</si>
  <si>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</si>
  <si>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</si>
  <si>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</si>
  <si>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</si>
  <si>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</si>
  <si>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</si>
  <si>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</si>
  <si>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</si>
  <si>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</si>
  <si>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</si>
  <si>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</si>
  <si>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</si>
  <si>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</si>
  <si>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</si>
  <si>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</si>
  <si>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</si>
  <si>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</si>
  <si>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</si>
  <si>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</si>
  <si>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</si>
  <si>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</si>
  <si>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</si>
  <si>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</si>
  <si>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</si>
  <si>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</si>
  <si>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</si>
  <si>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</si>
  <si>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</si>
  <si>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</si>
  <si>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</si>
  <si>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</si>
  <si>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</si>
  <si>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</si>
  <si>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</si>
  <si>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</si>
  <si>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</si>
  <si>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</si>
  <si>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</si>
  <si>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</si>
  <si>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</si>
  <si>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</si>
  <si>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</si>
  <si>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</si>
  <si>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</si>
  <si>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</si>
  <si>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</si>
  <si>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</si>
  <si>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</si>
  <si>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</si>
  <si>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</si>
  <si>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</si>
  <si>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</si>
  <si>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</si>
  <si>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</si>
  <si>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</si>
  <si>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</si>
  <si>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</si>
  <si>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</si>
  <si>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</si>
  <si>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</si>
  <si>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</si>
  <si>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</si>
  <si>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</si>
  <si>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</si>
  <si>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</si>
  <si>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</si>
  <si>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</si>
  <si>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</si>
  <si>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</si>
  <si>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</si>
  <si>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</si>
  <si>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</si>
  <si>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</si>
  <si>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</si>
  <si>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</si>
  <si>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</si>
  <si>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</si>
  <si>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</si>
  <si>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</si>
  <si>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</si>
  <si>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</si>
  <si>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</si>
  <si>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</si>
  <si>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</si>
  <si>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</si>
  <si>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</si>
  <si>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</si>
  <si>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</si>
  <si>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</si>
  <si>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</si>
  <si>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</si>
  <si>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</si>
  <si>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</si>
  <si>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</si>
  <si>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</si>
  <si>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</si>
  <si>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</si>
  <si>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</si>
  <si>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</si>
  <si>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</si>
  <si>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</si>
  <si>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</si>
  <si>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</si>
  <si>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</si>
  <si>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</si>
  <si>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</si>
  <si>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</si>
  <si>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</si>
  <si>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</si>
  <si>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</si>
  <si>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</si>
  <si>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</si>
  <si>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</si>
  <si>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</si>
  <si>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</si>
  <si>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</si>
  <si>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</si>
  <si>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</si>
  <si>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</si>
  <si>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</si>
  <si>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</si>
  <si>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</si>
  <si>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</si>
  <si>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</si>
  <si>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</si>
  <si>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</si>
  <si>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</si>
  <si>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</si>
  <si>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</si>
  <si>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</si>
  <si>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</si>
  <si>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</si>
  <si>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</si>
  <si>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</si>
  <si>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</si>
  <si>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</si>
  <si>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</si>
  <si>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</si>
  <si>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</si>
  <si>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</si>
  <si>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</si>
  <si>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</si>
  <si>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</si>
  <si>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</si>
  <si>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</si>
  <si>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</si>
  <si>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</si>
  <si>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</si>
  <si>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</si>
  <si>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</si>
  <si>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</si>
  <si>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</si>
  <si>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</si>
  <si>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</si>
  <si>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</si>
  <si>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</si>
  <si>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</si>
  <si>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</si>
  <si>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</si>
  <si>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</si>
  <si>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</si>
  <si>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</si>
  <si>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</si>
  <si>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</si>
  <si>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</si>
  <si>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</si>
  <si>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</si>
  <si>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</si>
  <si>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</si>
  <si>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</si>
  <si>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</si>
  <si>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</si>
  <si>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</si>
  <si>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</si>
  <si>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</si>
  <si>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</si>
  <si>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</si>
  <si>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</si>
  <si>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</si>
  <si>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</si>
  <si>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</si>
  <si>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</si>
  <si>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</si>
  <si>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</si>
  <si>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</si>
  <si>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</si>
  <si>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</si>
  <si>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</si>
  <si>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</si>
  <si>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</si>
  <si>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</si>
  <si>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</si>
  <si>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</si>
  <si>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</si>
  <si>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</si>
  <si>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</si>
  <si>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</si>
  <si>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</si>
  <si>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</si>
  <si>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</si>
  <si>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</si>
  <si>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</si>
  <si>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</si>
  <si>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</si>
  <si>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</si>
  <si>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</si>
  <si>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</si>
  <si>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</si>
  <si>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</si>
  <si>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</si>
  <si>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</si>
  <si>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</si>
  <si>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</si>
  <si>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</si>
  <si>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</si>
  <si>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</si>
  <si>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</si>
  <si>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</si>
  <si>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</si>
  <si>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</si>
  <si>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</si>
  <si>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</si>
  <si>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</si>
  <si>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</si>
  <si>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</si>
  <si>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</si>
  <si>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</si>
  <si>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</si>
  <si>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</si>
  <si>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</si>
  <si>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</si>
  <si>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</si>
  <si>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</si>
  <si>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</si>
  <si>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</si>
  <si>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</si>
  <si>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</si>
  <si>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</si>
  <si>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</si>
  <si>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</si>
  <si>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</si>
  <si>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</si>
  <si>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</si>
  <si>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</si>
  <si>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</si>
  <si>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</si>
  <si>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</si>
  <si>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</si>
  <si>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</si>
  <si>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</si>
  <si>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</si>
  <si>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</si>
  <si>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</si>
  <si>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</si>
  <si>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</si>
  <si>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</si>
  <si>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</si>
  <si>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</si>
  <si>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</si>
  <si>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</si>
  <si>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</si>
  <si>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</si>
  <si>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</si>
  <si>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</si>
  <si>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</si>
  <si>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</si>
  <si>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</si>
  <si>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</si>
  <si>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</si>
  <si>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</si>
  <si>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</si>
  <si>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</si>
  <si>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</si>
  <si>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</si>
  <si>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</si>
  <si>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</si>
  <si>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</si>
  <si>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</si>
  <si>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</si>
  <si>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</si>
  <si>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</si>
  <si>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</si>
  <si>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</si>
  <si>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</si>
  <si>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</si>
  <si>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</si>
  <si>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</si>
  <si>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</si>
  <si>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</si>
  <si>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</si>
  <si>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</si>
  <si>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</si>
  <si>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</si>
  <si>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</si>
  <si>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</si>
  <si>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</si>
  <si>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</si>
  <si>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</si>
  <si>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</si>
  <si>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</si>
  <si>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</si>
  <si>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</si>
  <si>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</si>
  <si>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</si>
  <si>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</si>
  <si>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</si>
  <si>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</si>
  <si>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</si>
  <si>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</si>
  <si>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</si>
  <si>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</si>
  <si>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</si>
  <si>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</si>
  <si>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</si>
  <si>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</si>
  <si>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</si>
  <si>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</si>
  <si>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</si>
  <si>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</si>
  <si>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</si>
  <si>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</si>
  <si>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</si>
  <si>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</si>
  <si>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</si>
  <si>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</si>
  <si>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</si>
  <si>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</si>
  <si>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</si>
  <si>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</si>
  <si>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</si>
  <si>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</si>
  <si>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</si>
  <si>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</si>
  <si>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</si>
  <si>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</si>
  <si>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</si>
  <si>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</si>
  <si>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</si>
  <si>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</si>
  <si>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</si>
  <si>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</si>
  <si>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</si>
  <si>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</si>
  <si>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</si>
  <si>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</si>
  <si>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</si>
  <si>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</si>
  <si>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</si>
  <si>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</si>
  <si>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</si>
  <si>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</si>
  <si>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</si>
  <si>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</si>
  <si>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</si>
  <si>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</si>
  <si>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</si>
  <si>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</si>
  <si>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</si>
  <si>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</si>
  <si>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</si>
  <si>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</si>
  <si>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</si>
  <si>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</si>
  <si>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</si>
  <si>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</si>
  <si>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</si>
  <si>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</si>
  <si>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</si>
  <si>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</si>
  <si>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</si>
  <si>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</si>
  <si>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</si>
  <si>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</si>
  <si>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</si>
  <si>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</si>
  <si>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</si>
  <si>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</si>
  <si>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</si>
  <si>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</si>
  <si>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</si>
  <si>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</si>
  <si>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</si>
  <si>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</si>
  <si>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</si>
  <si>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</si>
  <si>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</si>
  <si>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</si>
  <si>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</si>
  <si>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</si>
  <si>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</si>
  <si>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</si>
  <si>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</si>
  <si>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</si>
  <si>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</si>
  <si>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</si>
  <si>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</si>
  <si>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</si>
  <si>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</si>
  <si>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</si>
  <si>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</si>
  <si>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</si>
  <si>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</si>
  <si>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</si>
  <si>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</si>
  <si>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</si>
  <si>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</si>
  <si>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</si>
  <si>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</si>
  <si>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</si>
  <si>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</si>
  <si>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</si>
  <si>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</si>
  <si>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</si>
  <si>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</si>
  <si>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</si>
  <si>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</si>
  <si>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</si>
  <si>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</si>
  <si>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</si>
  <si>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</si>
  <si>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</si>
  <si>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</si>
  <si>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</si>
  <si>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</si>
  <si>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</si>
  <si>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</si>
  <si>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</si>
  <si>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</si>
  <si>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</si>
  <si>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</si>
  <si>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</si>
  <si>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</si>
  <si>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</si>
  <si>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</si>
  <si>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</si>
  <si>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</si>
  <si>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</si>
  <si>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</si>
  <si>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</si>
  <si>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</si>
  <si>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</si>
  <si>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</si>
  <si>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</si>
  <si>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</si>
  <si>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</si>
  <si>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</si>
  <si>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</si>
  <si>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</si>
  <si>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</si>
  <si>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</si>
  <si>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</si>
  <si>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</si>
  <si>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</si>
  <si>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</si>
  <si>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</si>
  <si>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</si>
  <si>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</si>
  <si>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</si>
  <si>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</si>
  <si>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</si>
  <si>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</si>
  <si>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</si>
  <si>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</si>
  <si>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</si>
  <si>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</si>
  <si>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</si>
  <si>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</si>
  <si>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</si>
  <si>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</si>
  <si>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</si>
  <si>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</si>
  <si>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</si>
  <si>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</si>
  <si>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</si>
  <si>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</si>
  <si>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</si>
  <si>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</si>
  <si>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</si>
  <si>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</si>
  <si>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</si>
  <si>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</si>
  <si>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</si>
  <si>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</si>
  <si>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</si>
  <si>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</si>
  <si>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</si>
  <si>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</si>
  <si>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</si>
  <si>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</si>
  <si>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</si>
  <si>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</si>
  <si>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</si>
  <si>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</si>
  <si>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</si>
  <si>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</si>
  <si>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</si>
  <si>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</si>
  <si>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</si>
  <si>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</si>
  <si>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</si>
  <si>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</si>
  <si>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</si>
  <si>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</si>
  <si>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</si>
  <si>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</si>
  <si>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</si>
  <si>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</si>
  <si>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</si>
  <si>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</si>
  <si>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</si>
  <si>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</si>
  <si>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</si>
  <si>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</si>
  <si>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</si>
  <si>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</si>
  <si>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</si>
  <si>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</si>
  <si>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</si>
  <si>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</si>
  <si>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</si>
  <si>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</si>
  <si>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</si>
  <si>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</si>
  <si>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</si>
  <si>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</si>
  <si>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</si>
  <si>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</si>
  <si>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</si>
  <si>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</si>
  <si>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</si>
  <si>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</si>
  <si>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</si>
  <si>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</si>
  <si>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</si>
  <si>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</si>
  <si>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</si>
  <si>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</si>
  <si>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</si>
  <si>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</si>
  <si>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</si>
  <si>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</si>
  <si>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</si>
  <si>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</si>
  <si>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</si>
  <si>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</si>
  <si>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</si>
  <si>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</si>
  <si>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</si>
  <si>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</si>
  <si>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</si>
  <si>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</si>
  <si>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</si>
  <si>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</si>
  <si>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</si>
  <si>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</si>
  <si>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</si>
  <si>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</si>
  <si>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</si>
  <si>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</si>
  <si>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</si>
  <si>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</si>
  <si>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</si>
  <si>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</si>
  <si>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</si>
  <si>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</si>
  <si>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</si>
  <si>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</si>
  <si>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</si>
  <si>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</si>
  <si>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</si>
  <si>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</si>
  <si>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</si>
  <si>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</si>
  <si>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</si>
  <si>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</si>
  <si>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</si>
  <si>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</si>
  <si>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</si>
  <si>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</si>
  <si>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</si>
  <si>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</si>
  <si>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</si>
  <si>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</si>
  <si>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</si>
  <si>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</si>
  <si>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</si>
  <si>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</si>
  <si>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</si>
  <si>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</si>
  <si>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</si>
  <si>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</si>
  <si>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</si>
  <si>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</si>
  <si>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</si>
  <si>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</si>
  <si>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</si>
  <si>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</si>
  <si>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</si>
  <si>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</si>
  <si>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</si>
  <si>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</si>
  <si>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</si>
  <si>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</si>
  <si>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</si>
  <si>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</si>
  <si>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</si>
  <si>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</si>
  <si>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</si>
  <si>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</si>
  <si>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</si>
  <si>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</si>
  <si>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</si>
  <si>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</si>
  <si>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</si>
  <si>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</si>
  <si>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</si>
  <si>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</si>
  <si>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</si>
  <si>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</si>
  <si>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</si>
  <si>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</si>
  <si>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</si>
  <si>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</si>
  <si>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</si>
  <si>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</si>
  <si>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</si>
  <si>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</si>
  <si>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</si>
  <si>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</si>
  <si>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</si>
  <si>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</si>
  <si>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</si>
  <si>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</si>
  <si>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</si>
  <si>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</si>
  <si>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</si>
  <si>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</si>
  <si>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</si>
  <si>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</si>
  <si>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</si>
  <si>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</si>
  <si>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</si>
  <si>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</si>
  <si>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</si>
  <si>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</si>
  <si>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</si>
  <si>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</si>
  <si>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</si>
  <si>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</si>
  <si>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</si>
  <si>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</si>
  <si>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</si>
  <si>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</si>
  <si>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</si>
  <si>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</si>
  <si>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</si>
  <si>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</si>
  <si>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</si>
  <si>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</si>
  <si>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</si>
  <si>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</si>
  <si>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</si>
  <si>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</si>
  <si>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</si>
  <si>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</si>
  <si>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</si>
  <si>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</si>
  <si>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</si>
  <si>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</si>
  <si>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</si>
  <si>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</si>
  <si>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</si>
  <si>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</si>
  <si>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</si>
  <si>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</si>
  <si>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</si>
  <si>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</si>
  <si>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</si>
  <si>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</si>
  <si>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</si>
  <si>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</si>
  <si>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</si>
  <si>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</si>
  <si>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</si>
  <si>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</si>
  <si>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</si>
  <si>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</si>
  <si>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</si>
  <si>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</si>
  <si>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</si>
  <si>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</si>
  <si>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</si>
  <si>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</si>
  <si>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</si>
  <si>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</si>
  <si>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</si>
  <si>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</si>
  <si>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</si>
  <si>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</si>
  <si>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</si>
  <si>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</si>
  <si>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</si>
  <si>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</si>
  <si>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</si>
  <si>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</si>
  <si>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</si>
  <si>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</si>
  <si>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</si>
  <si>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</si>
  <si>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</si>
  <si>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</si>
  <si>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</si>
  <si>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</si>
  <si>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</si>
  <si>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</si>
  <si>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</si>
  <si>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</si>
  <si>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</si>
  <si>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</si>
  <si>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</si>
  <si>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</si>
  <si>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</si>
  <si>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</si>
  <si>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</si>
  <si>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</si>
  <si>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</si>
  <si>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</si>
  <si>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</si>
  <si>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</si>
  <si>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</si>
  <si>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</si>
  <si>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</si>
  <si>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</si>
  <si>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</si>
  <si>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</si>
  <si>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</si>
  <si>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</si>
  <si>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</si>
  <si>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</si>
  <si>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</si>
  <si>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</si>
  <si>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</si>
  <si>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</si>
  <si>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</si>
  <si>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</si>
  <si>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</si>
  <si>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</si>
  <si>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</si>
  <si>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</si>
  <si>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</si>
  <si>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</si>
  <si>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</si>
  <si>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</si>
  <si>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</si>
  <si>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</si>
  <si>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</si>
  <si>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</si>
  <si>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</si>
  <si>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</si>
  <si>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</si>
  <si>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</si>
  <si>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</si>
  <si>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</si>
  <si>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</si>
  <si>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</si>
  <si>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</si>
  <si>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</si>
  <si>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</si>
  <si>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</si>
  <si>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</si>
  <si>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</si>
  <si>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</si>
  <si>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</si>
  <si>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</si>
  <si>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</si>
  <si>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</si>
  <si>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</si>
  <si>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</si>
  <si>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</si>
  <si>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</si>
  <si>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</si>
  <si>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</si>
  <si>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</si>
  <si>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</si>
  <si>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</si>
  <si>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</si>
  <si>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</si>
  <si>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</si>
  <si>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</si>
  <si>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</si>
  <si>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</si>
  <si>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</si>
  <si>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</si>
  <si>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</si>
  <si>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</si>
  <si>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</si>
  <si>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</si>
  <si>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</si>
  <si>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</si>
  <si>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</si>
  <si>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</si>
  <si>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</si>
  <si>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</si>
  <si>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</si>
  <si>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</si>
  <si>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</si>
  <si>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</si>
  <si>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</si>
  <si>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</si>
  <si>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</si>
  <si>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</si>
  <si>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</si>
  <si>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</si>
  <si>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</si>
  <si>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</si>
  <si>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</si>
  <si>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</si>
  <si>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</si>
  <si>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</si>
  <si>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</si>
  <si>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</si>
  <si>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</si>
  <si>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</si>
  <si>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</si>
  <si>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</si>
  <si>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</si>
  <si>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</si>
  <si>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</si>
  <si>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</si>
  <si>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</si>
  <si>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</si>
  <si>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</si>
  <si>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</si>
  <si>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</si>
  <si>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</si>
  <si>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</si>
  <si>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</si>
  <si>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</si>
  <si>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</si>
  <si>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</si>
  <si>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</si>
  <si>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</si>
  <si>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</si>
  <si>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</si>
  <si>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</si>
  <si>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</si>
  <si>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</si>
  <si>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</si>
  <si>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</si>
  <si>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</si>
  <si>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</si>
  <si>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</si>
  <si>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</si>
  <si>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</si>
  <si>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</si>
  <si>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</si>
  <si>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</si>
  <si>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</si>
  <si>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</si>
  <si>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</si>
  <si>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</si>
  <si>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</si>
  <si>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</si>
  <si>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</si>
  <si>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</si>
  <si>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</si>
  <si>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</si>
  <si>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</si>
  <si>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</si>
  <si>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</si>
  <si>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</si>
  <si>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</si>
  <si>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</si>
  <si>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</si>
  <si>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</si>
  <si>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</si>
  <si>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</si>
  <si>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</si>
  <si>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</si>
  <si>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</si>
  <si>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</si>
  <si>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</si>
  <si>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</si>
  <si>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</si>
  <si>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</si>
  <si>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</si>
  <si>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</si>
  <si>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</si>
  <si>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</si>
  <si>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</si>
  <si>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</si>
  <si>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</si>
  <si>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</si>
  <si>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</si>
  <si>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</si>
  <si>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</si>
  <si>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</si>
  <si>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</si>
  <si>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</si>
  <si>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</si>
  <si>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</si>
  <si>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</si>
  <si>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</si>
  <si>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</si>
  <si>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</si>
  <si>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</si>
  <si>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</si>
  <si>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</si>
  <si>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</si>
  <si>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</si>
  <si>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</si>
  <si>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</si>
  <si>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</si>
  <si>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</si>
  <si>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</si>
  <si>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</si>
  <si>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</si>
  <si>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</si>
  <si>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</si>
  <si>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</si>
  <si>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</si>
  <si>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</si>
  <si>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</si>
  <si>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</si>
  <si>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</si>
  <si>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</si>
  <si>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</si>
  <si>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</si>
  <si>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</si>
  <si>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</si>
  <si>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</si>
  <si>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</si>
  <si>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</si>
  <si>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</si>
  <si>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</si>
  <si>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</si>
  <si>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</si>
  <si>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</si>
  <si>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</si>
  <si>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</si>
  <si>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</si>
  <si>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</si>
  <si>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</si>
  <si>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</si>
  <si>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</si>
  <si>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</si>
  <si>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</si>
  <si>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</si>
  <si>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</si>
  <si>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</si>
  <si>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</si>
  <si>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</si>
  <si>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</si>
  <si>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</si>
  <si>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</si>
  <si>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</si>
  <si>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</si>
  <si>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</si>
  <si>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</si>
  <si>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</si>
  <si>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</si>
  <si>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</si>
  <si>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</si>
  <si>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</si>
  <si>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</si>
  <si>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</si>
  <si>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</si>
  <si>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</si>
  <si>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</si>
  <si>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</si>
  <si>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</si>
  <si>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</si>
  <si>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</si>
  <si>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</si>
  <si>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</si>
  <si>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</si>
  <si>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</si>
  <si>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</si>
  <si>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</si>
  <si>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</si>
  <si>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</si>
  <si>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</si>
  <si>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</si>
  <si>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</si>
  <si>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</si>
  <si>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</si>
  <si>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</si>
  <si>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</si>
  <si>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</si>
  <si>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</si>
  <si>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</si>
  <si>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</si>
  <si>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</si>
  <si>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</si>
  <si>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</si>
  <si>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</si>
  <si>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</si>
  <si>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</si>
  <si>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</si>
  <si>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</si>
  <si>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</si>
  <si>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</si>
  <si>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</si>
  <si>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</si>
  <si>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</si>
  <si>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</si>
  <si>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</si>
  <si>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</si>
  <si>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</si>
  <si>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</si>
  <si>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</si>
  <si>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</si>
  <si>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</si>
  <si>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</si>
  <si>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</si>
  <si>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</si>
  <si>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</si>
  <si>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</si>
  <si>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</si>
  <si>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</si>
  <si>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</si>
  <si>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</si>
  <si>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</si>
  <si>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</si>
  <si>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</si>
  <si>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</si>
  <si>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</si>
  <si>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</si>
  <si>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</si>
  <si>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</si>
  <si>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</si>
  <si>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</si>
  <si>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</si>
  <si>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</si>
  <si>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</si>
  <si>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</si>
  <si>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</si>
  <si>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</si>
  <si>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</si>
  <si>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</si>
  <si>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</si>
  <si>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</si>
  <si>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</si>
  <si>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</si>
  <si>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</si>
  <si>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</si>
  <si>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</si>
  <si>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</si>
  <si>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</si>
  <si>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</si>
  <si>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</si>
  <si>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</si>
  <si>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</si>
  <si>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</si>
  <si>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</si>
  <si>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</si>
  <si>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</si>
  <si>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</si>
  <si>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</si>
  <si>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</si>
  <si>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</si>
  <si>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</si>
  <si>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</si>
  <si>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</si>
  <si>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</si>
  <si>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</si>
  <si>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</si>
  <si>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</si>
  <si>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</si>
  <si>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</si>
  <si>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</si>
  <si>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</si>
  <si>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</si>
  <si>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</si>
  <si>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</si>
  <si>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</si>
  <si>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</si>
  <si>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</si>
  <si>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</si>
  <si>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</si>
  <si>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</si>
  <si>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</si>
  <si>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</si>
  <si>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</si>
  <si>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</si>
  <si>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</si>
  <si>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</si>
  <si>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</si>
  <si>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</si>
  <si>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</si>
  <si>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</si>
  <si>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</si>
  <si>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</si>
  <si>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</si>
  <si>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</si>
  <si>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</si>
  <si>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</si>
  <si>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</si>
  <si>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</si>
  <si>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</si>
  <si>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</si>
  <si>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</si>
  <si>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</si>
  <si>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</si>
  <si>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</si>
  <si>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</si>
  <si>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</si>
  <si>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</si>
  <si>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</si>
  <si>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</si>
  <si>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</si>
  <si>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</si>
  <si>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</si>
  <si>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</si>
  <si>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</si>
  <si>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</si>
  <si>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</si>
  <si>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</si>
  <si>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</si>
  <si>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</si>
  <si>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</si>
  <si>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</si>
  <si>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</si>
  <si>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</si>
  <si>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</si>
  <si>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</si>
  <si>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</si>
  <si>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</si>
  <si>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</si>
  <si>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</si>
  <si>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</si>
  <si>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</si>
  <si>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</si>
  <si>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</si>
  <si>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</si>
  <si>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</si>
  <si>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</si>
  <si>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</si>
  <si>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</si>
  <si>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</si>
  <si>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</si>
  <si>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</si>
  <si>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</si>
  <si>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</si>
  <si>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</si>
  <si>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</si>
  <si>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</si>
  <si>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</si>
  <si>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</si>
  <si>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</si>
  <si>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</si>
  <si>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</si>
  <si>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</si>
  <si>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</si>
  <si>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</si>
  <si>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</si>
  <si>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</si>
  <si>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</si>
  <si>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</si>
  <si>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</si>
  <si>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</si>
  <si>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</si>
  <si>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</si>
  <si>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</si>
  <si>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</si>
  <si>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</si>
  <si>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</si>
  <si>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</si>
  <si>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</si>
  <si>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</si>
  <si>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</si>
  <si>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</si>
  <si>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</si>
  <si>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</si>
  <si>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</si>
  <si>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</si>
  <si>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</si>
  <si>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</si>
  <si>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</si>
  <si>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</si>
  <si>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</si>
  <si>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</si>
  <si>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</si>
  <si>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</si>
  <si>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</si>
  <si>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</si>
  <si>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</si>
  <si>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</si>
  <si>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</si>
  <si>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</si>
  <si>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</si>
  <si>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</si>
  <si>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</si>
  <si>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</si>
  <si>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</si>
  <si>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</si>
  <si>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</si>
  <si>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</si>
  <si>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</si>
  <si>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</si>
  <si>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</si>
  <si>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</si>
  <si>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</si>
  <si>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</si>
  <si>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</si>
  <si>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</si>
  <si>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</si>
  <si>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</si>
  <si>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</si>
  <si>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</si>
  <si>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</si>
  <si>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</si>
  <si>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</si>
  <si>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</si>
  <si>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</si>
  <si>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</si>
  <si>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</si>
  <si>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</si>
  <si>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</si>
  <si>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</si>
  <si>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</si>
  <si>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</si>
  <si>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</si>
  <si>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</si>
  <si>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</si>
  <si>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</si>
  <si>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</si>
  <si>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</si>
  <si>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</si>
  <si>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</si>
  <si>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</si>
  <si>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</si>
  <si>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</si>
  <si>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</si>
  <si>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</si>
  <si>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</si>
  <si>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</si>
  <si>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</si>
  <si>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</si>
  <si>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</si>
  <si>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</si>
  <si>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</si>
  <si>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</si>
  <si>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</si>
  <si>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</si>
  <si>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</si>
  <si>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</si>
  <si>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</si>
  <si>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</si>
  <si>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</si>
  <si>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</si>
  <si>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</si>
  <si>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</si>
  <si>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</si>
  <si>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</si>
  <si>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</si>
  <si>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</si>
  <si>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</si>
  <si>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</si>
  <si>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</si>
  <si>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</si>
  <si>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</si>
  <si>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</si>
  <si>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</si>
  <si>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</si>
  <si>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</si>
  <si>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</si>
  <si>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</si>
  <si>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</si>
  <si>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</si>
  <si>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</si>
  <si>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</si>
  <si>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</si>
  <si>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</si>
  <si>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</si>
  <si>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</si>
  <si>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</si>
  <si>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</si>
  <si>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</si>
  <si>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</si>
  <si>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</si>
  <si>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</si>
  <si>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</si>
  <si>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</si>
  <si>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</si>
  <si>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</si>
  <si>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</si>
  <si>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</si>
  <si>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</si>
  <si>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</si>
  <si>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</si>
  <si>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</si>
  <si>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</si>
  <si>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</si>
  <si>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</si>
  <si>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</si>
  <si>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</si>
  <si>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</si>
  <si>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</si>
  <si>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</si>
  <si>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</si>
  <si>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</si>
  <si>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</si>
  <si>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</si>
  <si>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</si>
  <si>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</si>
  <si>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</si>
  <si>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</si>
  <si>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</si>
  <si>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</si>
  <si>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</si>
  <si>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</si>
  <si>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</si>
  <si>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</si>
  <si>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</si>
  <si>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</si>
  <si>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</si>
  <si>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</si>
  <si>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</si>
  <si>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</si>
  <si>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</si>
  <si>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</si>
  <si>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</si>
  <si>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</si>
  <si>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</si>
  <si>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</si>
  <si>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</si>
  <si>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</si>
  <si>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</si>
  <si>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</si>
  <si>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</si>
  <si>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</si>
  <si>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</si>
  <si>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</si>
  <si>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</si>
  <si>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</si>
  <si>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</si>
  <si>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</si>
  <si>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</si>
  <si>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</si>
  <si>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</si>
  <si>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</si>
  <si>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</si>
  <si>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</si>
  <si>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</si>
  <si>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</si>
  <si>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</si>
  <si>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</si>
  <si>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</si>
  <si>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</si>
  <si>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</si>
  <si>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</si>
  <si>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</si>
  <si>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</si>
  <si>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</si>
  <si>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</si>
  <si>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</si>
  <si>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</si>
  <si>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</si>
  <si>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</si>
  <si>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</si>
  <si>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</si>
  <si>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</si>
  <si>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</si>
  <si>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</si>
  <si>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</si>
  <si>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</si>
  <si>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</si>
  <si>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</si>
  <si>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</si>
  <si>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</si>
  <si>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</si>
  <si>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</si>
  <si>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</si>
  <si>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</si>
  <si>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</si>
  <si>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</si>
  <si>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</si>
  <si>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</si>
  <si>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</si>
  <si>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</si>
  <si>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</si>
  <si>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</si>
  <si>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</si>
  <si>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</si>
  <si>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</si>
  <si>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</si>
  <si>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</si>
  <si>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</si>
  <si>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</si>
  <si>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</si>
  <si>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</si>
  <si>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</si>
  <si>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</si>
  <si>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</si>
  <si>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</si>
  <si>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</si>
  <si>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</si>
  <si>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</si>
  <si>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</si>
  <si>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</si>
  <si>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</si>
  <si>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</si>
  <si>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</si>
  <si>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</si>
  <si>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</si>
  <si>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</si>
  <si>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</si>
  <si>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</si>
  <si>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</si>
  <si>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</si>
  <si>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</si>
  <si>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</si>
  <si>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</si>
  <si>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</si>
  <si>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</si>
  <si>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</si>
  <si>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</si>
  <si>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</si>
  <si>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</si>
  <si>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</si>
  <si>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</si>
  <si>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</si>
  <si>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</si>
  <si>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</si>
  <si>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</si>
  <si>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</si>
  <si>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</si>
  <si>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</si>
  <si>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</si>
  <si>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</si>
  <si>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</si>
  <si>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</si>
  <si>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</si>
  <si>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</si>
  <si>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</si>
  <si>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</si>
  <si>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</si>
  <si>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</si>
  <si>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</si>
  <si>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</si>
  <si>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</si>
  <si>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</si>
  <si>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</si>
  <si>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</si>
  <si>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</si>
  <si>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</si>
  <si>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</si>
  <si>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</si>
  <si>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</si>
  <si>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</si>
  <si>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</si>
  <si>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</si>
  <si>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</si>
  <si>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</si>
  <si>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</si>
  <si>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</si>
  <si>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</si>
  <si>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</si>
  <si>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</si>
  <si>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</si>
  <si>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</si>
  <si>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</si>
  <si>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</si>
  <si>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</si>
  <si>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</si>
  <si>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</si>
  <si>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</si>
  <si>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</si>
  <si>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</si>
  <si>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</si>
  <si>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</si>
  <si>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</si>
  <si>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</si>
  <si>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</si>
  <si>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</si>
  <si>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</si>
  <si>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</si>
  <si>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</si>
  <si>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</si>
  <si>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</si>
  <si>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</si>
  <si>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</si>
  <si>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</si>
  <si>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</si>
  <si>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</si>
  <si>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</si>
  <si>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</si>
  <si>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</si>
  <si>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</si>
  <si>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</si>
  <si>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</si>
  <si>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</si>
  <si>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</si>
  <si>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</si>
  <si>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</si>
  <si>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</si>
  <si>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</si>
  <si>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</si>
  <si>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</si>
  <si>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</si>
  <si>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</si>
  <si>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</si>
  <si>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</si>
  <si>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</si>
  <si>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</si>
  <si>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</si>
  <si>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</si>
  <si>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</si>
  <si>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</si>
  <si>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</si>
  <si>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</si>
  <si>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</si>
  <si>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</si>
  <si>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</si>
  <si>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</si>
  <si>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</si>
  <si>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</si>
  <si>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</si>
  <si>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</si>
  <si>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</si>
  <si>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</si>
  <si>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</si>
  <si>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</si>
  <si>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</si>
  <si>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</si>
  <si>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</si>
  <si>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</si>
  <si>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</si>
  <si>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</si>
  <si>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</si>
  <si>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</si>
  <si>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</si>
  <si>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</si>
  <si>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</si>
  <si>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</si>
  <si>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</si>
  <si>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</si>
  <si>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</si>
  <si>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</si>
  <si>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</si>
  <si>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</si>
  <si>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</si>
  <si>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</si>
  <si>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</si>
  <si>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</si>
  <si>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</si>
  <si>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</si>
  <si>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</si>
  <si>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</si>
  <si>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</si>
  <si>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</si>
  <si>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</si>
  <si>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</si>
  <si>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</si>
  <si>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</si>
  <si>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</si>
  <si>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</si>
  <si>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</si>
  <si>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</si>
  <si>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</si>
  <si>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</si>
  <si>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</si>
  <si>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</si>
  <si>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</si>
  <si>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</si>
  <si>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</si>
  <si>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</si>
  <si>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</si>
  <si>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</si>
  <si>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</si>
  <si>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</si>
  <si>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</si>
  <si>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</si>
  <si>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</si>
  <si>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</si>
  <si>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</si>
  <si>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</si>
  <si>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</si>
  <si>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</si>
  <si>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</si>
  <si>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</si>
  <si>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</si>
  <si>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</si>
  <si>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</si>
  <si>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</si>
  <si>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</si>
  <si>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</si>
  <si>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</si>
  <si>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</si>
  <si>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</si>
  <si>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</si>
  <si>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</si>
  <si>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</si>
  <si>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</si>
  <si>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</si>
  <si>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</si>
  <si>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</si>
  <si>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</si>
  <si>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</si>
  <si>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</si>
  <si>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</si>
  <si>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</si>
  <si>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</si>
  <si>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</si>
  <si>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</si>
  <si>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</si>
  <si>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</si>
  <si>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</si>
  <si>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</si>
  <si>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</si>
  <si>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</si>
  <si>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</si>
  <si>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</si>
  <si>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</si>
  <si>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</si>
  <si>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</si>
  <si>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</si>
  <si>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</si>
  <si>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</si>
  <si>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</si>
  <si>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</si>
  <si>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</si>
  <si>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</si>
  <si>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</si>
  <si>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</si>
  <si>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</si>
  <si>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</si>
  <si>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</si>
  <si>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</si>
  <si>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</si>
  <si>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</si>
  <si>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</si>
  <si>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</si>
  <si>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</si>
  <si>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</si>
  <si>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</si>
  <si>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</si>
  <si>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</si>
  <si>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</si>
  <si>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</si>
  <si>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</si>
  <si>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</si>
  <si>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</si>
  <si>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</si>
  <si>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</si>
  <si>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</si>
  <si>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</si>
  <si>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</si>
  <si>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</si>
  <si>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</si>
  <si>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</si>
  <si>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</si>
  <si>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</si>
  <si>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</si>
  <si>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</si>
  <si>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</si>
  <si>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</si>
  <si>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</si>
  <si>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</si>
  <si>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</si>
  <si>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</si>
  <si>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</si>
  <si>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</si>
  <si>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</si>
  <si>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</si>
  <si>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</si>
  <si>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</si>
  <si>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</si>
  <si>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</si>
  <si>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</si>
  <si>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</si>
  <si>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</si>
  <si>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</si>
  <si>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</si>
  <si>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</si>
  <si>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</si>
  <si>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</si>
  <si>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</si>
  <si>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</si>
  <si>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</si>
  <si>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</si>
  <si>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</si>
  <si>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</si>
  <si>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</si>
  <si>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</si>
  <si>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</si>
  <si>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</si>
  <si>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</si>
  <si>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</si>
  <si>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</si>
  <si>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</si>
  <si>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</si>
  <si>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</si>
  <si>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</si>
  <si>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</si>
  <si>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</si>
  <si>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</si>
  <si>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</si>
  <si>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</si>
  <si>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</si>
  <si>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</si>
  <si>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</si>
  <si>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</si>
  <si>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</si>
  <si>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</si>
  <si>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</si>
  <si>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</si>
  <si>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</si>
  <si>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</si>
  <si>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</si>
  <si>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</si>
  <si>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</si>
  <si>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</si>
  <si>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</si>
  <si>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</si>
  <si>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</si>
  <si>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</si>
  <si>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</si>
  <si>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</si>
  <si>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</si>
  <si>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</si>
  <si>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</si>
  <si>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</si>
  <si>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</si>
  <si>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</si>
  <si>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</si>
  <si>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</si>
  <si>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</si>
  <si>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</si>
  <si>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</si>
  <si>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</si>
  <si>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</si>
  <si>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</si>
  <si>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</si>
  <si>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</si>
  <si>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</si>
  <si>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</si>
  <si>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</si>
  <si>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</si>
  <si>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</si>
  <si>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</si>
  <si>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</si>
  <si>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</si>
  <si>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</si>
  <si>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</si>
  <si>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</si>
  <si>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</si>
  <si>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</si>
  <si>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</si>
  <si>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</si>
  <si>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</si>
  <si>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</si>
  <si>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</si>
  <si>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</si>
  <si>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</si>
  <si>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</si>
  <si>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</si>
  <si>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</si>
  <si>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</si>
  <si>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</si>
  <si>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</si>
  <si>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</si>
  <si>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</si>
  <si>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</si>
  <si>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</si>
  <si>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</si>
  <si>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</si>
  <si>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</si>
  <si>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</si>
  <si>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</si>
  <si>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</si>
  <si>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</si>
  <si>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</si>
  <si>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</si>
  <si>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</si>
  <si>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</si>
  <si>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</si>
  <si>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</si>
  <si>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</si>
  <si>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</si>
  <si>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</si>
  <si>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</si>
  <si>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</si>
  <si>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</si>
  <si>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</si>
  <si>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</si>
  <si>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</si>
  <si>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</si>
  <si>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</si>
  <si>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</si>
  <si>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</si>
  <si>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</si>
  <si>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</si>
  <si>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</si>
  <si>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</si>
  <si>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</si>
  <si>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</si>
  <si>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</si>
  <si>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</si>
  <si>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</si>
  <si>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</si>
  <si>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</si>
  <si>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</si>
  <si>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</si>
  <si>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</si>
  <si>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</si>
  <si>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</si>
  <si>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</si>
  <si>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</si>
  <si>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</si>
  <si>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</si>
  <si>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</si>
  <si>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</si>
  <si>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</si>
  <si>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</si>
  <si>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</si>
  <si>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8.3.0</t>
  </si>
  <si>
    <t>Izvještaji proračuna, proračunskih i izvanproračunskih korisnika</t>
  </si>
  <si>
    <t>RKP:</t>
  </si>
  <si>
    <t>Popunjen</t>
  </si>
  <si>
    <t>Broj pogrešaka</t>
  </si>
  <si>
    <t>Pregled 
popunjenosti
obrazaca i 
stanje kontrola:</t>
  </si>
  <si>
    <t>PR-RAS</t>
  </si>
  <si>
    <t>Naziv obveznika:</t>
  </si>
  <si>
    <t>JAVNA VATROGASNA POSTROJBA GRADA MAKARSKE</t>
  </si>
  <si>
    <t>BILANCA</t>
  </si>
  <si>
    <t>RAS funkcijski</t>
  </si>
  <si>
    <t>P-VRIO</t>
  </si>
  <si>
    <t>OBVEZE</t>
  </si>
  <si>
    <t>EU IZVJEŠTAJ</t>
  </si>
  <si>
    <t>NE</t>
  </si>
  <si>
    <t>Nema</t>
  </si>
  <si>
    <t>Oznaka razdoblja:</t>
  </si>
  <si>
    <t>Kontrole između dva različita obrasa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</si>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</sst>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 &quot;-&quot;??_);_(@_)"/>
    <numFmt numFmtId="165" formatCode="00000"/>
    <numFmt numFmtId="166" formatCode="000"/>
    <numFmt numFmtId="167" formatCode="#,##0.0"/>
  </numFmts>
  <fonts count="83"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ont>
    <font>
      <sz val="9"/>
      <color rgb="FF00B050"/>
      <name val="Arial"/>
      <family val="2"/>
      <charset val="238"/>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name val="Arial"/>
      <family val="2"/>
    </font>
    <font>
      <b/>
      <sz val="8"/>
      <color rgb="FF3333FF"/>
      <name val="Arial"/>
      <family val="2"/>
      <charset val="238"/>
    </font>
    <font>
      <sz val="10"/>
      <color rgb="FF0000FF"/>
      <name val="Arial"/>
      <family val="2"/>
    </font>
    <font>
      <sz val="9"/>
      <color theme="6"/>
      <name val="Arial"/>
      <family val="2"/>
      <charset val="238"/>
    </font>
    <font>
      <strike/>
      <sz val="8"/>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s>
  <borders count="104">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s>
  <cellStyleXfs count="8">
    <xf numFmtId="0" fontId="0" fillId="0" borderId="58">
      <alignment vertical="top"/>
      <protection locked="0"/>
    </xf>
    <xf numFmtId="0" fontId="52" fillId="0" borderId="58"/>
    <xf numFmtId="0" fontId="24" fillId="0" borderId="58"/>
    <xf numFmtId="0" fontId="27" fillId="0" borderId="58"/>
    <xf numFmtId="0" fontId="49" fillId="0" borderId="58"/>
    <xf numFmtId="0" fontId="21" fillId="0" borderId="58"/>
    <xf numFmtId="164" fontId="57" fillId="0" borderId="0"/>
    <xf numFmtId="0" fontId="72" fillId="0" borderId="58">
      <alignment vertical="top"/>
      <protection locked="0"/>
    </xf>
  </cellStyleXfs>
  <cellXfs count="411">
    <xf numFmtId="0" fontId="72"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5"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5"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 applyNumberFormat="1" applyFont="1" applyFill="1" applyBorder="1" applyAlignment="1" applyProtection="1">
      <alignment horizontal="center" vertical="center" wrapText="1"/>
      <protection locked="0" hidden="1"/>
    </xf>
    <xf numFmtId="0" fontId="54" fillId="7" borderId="78" xfId="4"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6" applyNumberFormat="1" applyFont="1" applyFill="1" applyBorder="1" applyAlignment="1" applyProtection="1">
      <alignment horizontal="right" vertical="top" shrinkToFit="1"/>
    </xf>
    <xf numFmtId="164" fontId="16" fillId="0" borderId="82" xfId="6"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3" applyNumberFormat="1" applyFont="1" applyFill="1" applyBorder="1" applyAlignment="1" applyProtection="1">
      <alignment vertical="center" wrapText="1"/>
    </xf>
    <xf numFmtId="0" fontId="24" fillId="0" borderId="12" xfId="3" applyNumberFormat="1" applyFont="1" applyFill="1" applyBorder="1" applyProtection="1"/>
    <xf numFmtId="0" fontId="20" fillId="0" borderId="55" xfId="3"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5"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8">
    <cellStyle name="Hyperlink 2" xfId="7"/>
    <cellStyle name="Hyperlink 3" xfId="1"/>
    <cellStyle name="Normal 2" xfId="2"/>
    <cellStyle name="Normal 3" xfId="3"/>
    <cellStyle name="Normal_Sheet1" xfId="4"/>
    <cellStyle name="Normalno" xfId="0" builtinId="0"/>
    <cellStyle name="Obično_GFI-POD ver. 1.0.5" xfId="5"/>
    <cellStyle name="Zarez" xfId="6" builtinId="3"/>
  </cellStyles>
  <dxfs count="30">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6"/>
  <sheetViews>
    <sheetView showGridLines="0" zoomScale="85" zoomScaleNormal="85" workbookViewId="0">
      <pane ySplit="1" topLeftCell="A1379" activePane="bottomLeft" state="frozen"/>
      <selection pane="bottomLeft" activeCell="G1394" sqref="G1394"/>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1120196.28</v>
      </c>
      <c r="D2" s="7">
        <f>'PR-RAS'!E6</f>
        <v>1157869.58</v>
      </c>
      <c r="E2" s="7">
        <v>0</v>
      </c>
      <c r="F2" s="7">
        <v>0</v>
      </c>
      <c r="G2" s="8">
        <f t="shared" ref="G2:G274" si="0">(B2/1000)*(C2*1+D2*2)</f>
        <v>3435.9354400000007</v>
      </c>
      <c r="H2" s="8">
        <f t="shared" ref="H2:H274" si="1">ABS(C2-ROUND(C2,0))+ABS(D2-ROUND(D2,0))</f>
        <v>0.69999999995343387</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0</v>
      </c>
      <c r="D45" s="2">
        <f>'PR-RAS'!E49</f>
        <v>0</v>
      </c>
      <c r="E45" s="2">
        <v>0</v>
      </c>
      <c r="F45" s="2">
        <v>0</v>
      </c>
      <c r="G45" s="3">
        <f t="shared" si="0"/>
        <v>0</v>
      </c>
      <c r="H45" s="3">
        <f t="shared" si="1"/>
        <v>0</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2.2200000000000002</v>
      </c>
      <c r="D78" s="2">
        <f>'PR-RAS'!E82</f>
        <v>1.34</v>
      </c>
      <c r="E78" s="2">
        <v>0</v>
      </c>
      <c r="F78" s="2">
        <v>0</v>
      </c>
      <c r="G78" s="3">
        <f t="shared" si="0"/>
        <v>0.37730000000000002</v>
      </c>
      <c r="H78" s="3">
        <f t="shared" si="1"/>
        <v>0.56000000000000028</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2.2200000000000002</v>
      </c>
      <c r="D79" s="2">
        <f>'PR-RAS'!E83</f>
        <v>1.34</v>
      </c>
      <c r="E79" s="2">
        <v>0</v>
      </c>
      <c r="F79" s="2">
        <v>0</v>
      </c>
      <c r="G79" s="3">
        <f t="shared" si="0"/>
        <v>0.38220000000000004</v>
      </c>
      <c r="H79" s="3">
        <f t="shared" si="1"/>
        <v>0.56000000000000028</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2.2200000000000002</v>
      </c>
      <c r="D81" s="2">
        <f>'PR-RAS'!E85</f>
        <v>1.34</v>
      </c>
      <c r="E81" s="2">
        <v>0</v>
      </c>
      <c r="F81" s="2">
        <v>0</v>
      </c>
      <c r="G81" s="3">
        <f t="shared" si="0"/>
        <v>0.39200000000000002</v>
      </c>
      <c r="H81" s="3">
        <f t="shared" si="1"/>
        <v>0.56000000000000028</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268.57</v>
      </c>
      <c r="D102" s="2">
        <f>'PR-RAS'!E106</f>
        <v>363.56</v>
      </c>
      <c r="E102" s="2">
        <v>0</v>
      </c>
      <c r="F102" s="2">
        <v>0</v>
      </c>
      <c r="G102" s="3">
        <f t="shared" si="0"/>
        <v>100.56469000000001</v>
      </c>
      <c r="H102" s="3">
        <f t="shared" si="1"/>
        <v>0.87000000000000455</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268.57</v>
      </c>
      <c r="D108" s="2">
        <f>'PR-RAS'!E112</f>
        <v>363.56</v>
      </c>
      <c r="E108" s="2">
        <v>0</v>
      </c>
      <c r="F108" s="2">
        <v>0</v>
      </c>
      <c r="G108" s="3">
        <f t="shared" si="0"/>
        <v>106.53883</v>
      </c>
      <c r="H108" s="3">
        <f t="shared" si="1"/>
        <v>0.87000000000000455</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268.57</v>
      </c>
      <c r="D113" s="2">
        <f>'PR-RAS'!E117</f>
        <v>363.56</v>
      </c>
      <c r="E113" s="2">
        <v>0</v>
      </c>
      <c r="F113" s="2">
        <v>0</v>
      </c>
      <c r="G113" s="3">
        <f t="shared" si="0"/>
        <v>111.51728000000001</v>
      </c>
      <c r="H113" s="3">
        <f t="shared" si="1"/>
        <v>0.87000000000000455</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41847.14</v>
      </c>
      <c r="D121" s="2">
        <f>'PR-RAS'!E125</f>
        <v>19271.580000000002</v>
      </c>
      <c r="E121" s="2">
        <v>0</v>
      </c>
      <c r="F121" s="2">
        <v>0</v>
      </c>
      <c r="G121" s="3">
        <f t="shared" si="0"/>
        <v>9646.8359999999993</v>
      </c>
      <c r="H121" s="3">
        <f t="shared" si="1"/>
        <v>0.55999999999767169</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31747.14</v>
      </c>
      <c r="D122" s="2">
        <f>'PR-RAS'!E126</f>
        <v>18471.580000000002</v>
      </c>
      <c r="E122" s="2">
        <v>0</v>
      </c>
      <c r="F122" s="2">
        <v>0</v>
      </c>
      <c r="G122" s="3">
        <f t="shared" si="0"/>
        <v>8311.5262999999995</v>
      </c>
      <c r="H122" s="3">
        <f t="shared" si="1"/>
        <v>0.55999999999767169</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31747.14</v>
      </c>
      <c r="D124" s="2">
        <f>'PR-RAS'!E128</f>
        <v>18471.580000000002</v>
      </c>
      <c r="E124" s="2">
        <v>0</v>
      </c>
      <c r="F124" s="2">
        <v>0</v>
      </c>
      <c r="G124" s="3">
        <f t="shared" si="0"/>
        <v>8448.9069</v>
      </c>
      <c r="H124" s="3">
        <f t="shared" si="1"/>
        <v>0.55999999999767169</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10100</v>
      </c>
      <c r="D125" s="2">
        <f>'PR-RAS'!E129</f>
        <v>800</v>
      </c>
      <c r="E125" s="2">
        <v>0</v>
      </c>
      <c r="F125" s="2">
        <v>0</v>
      </c>
      <c r="G125" s="3">
        <f t="shared" si="0"/>
        <v>1450.8</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600</v>
      </c>
      <c r="D126" s="2">
        <f>'PR-RAS'!E130</f>
        <v>0</v>
      </c>
      <c r="E126" s="2">
        <v>0</v>
      </c>
      <c r="F126" s="2">
        <v>0</v>
      </c>
      <c r="G126" s="3">
        <f t="shared" si="0"/>
        <v>75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9500</v>
      </c>
      <c r="D127" s="2">
        <f>'PR-RAS'!E131</f>
        <v>800</v>
      </c>
      <c r="E127" s="2">
        <v>0</v>
      </c>
      <c r="F127" s="2">
        <v>0</v>
      </c>
      <c r="G127" s="3">
        <f t="shared" si="0"/>
        <v>1398.6</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1078078.3500000001</v>
      </c>
      <c r="D130" s="2">
        <f>'PR-RAS'!E134</f>
        <v>1138233.1000000001</v>
      </c>
      <c r="E130" s="2">
        <v>0</v>
      </c>
      <c r="F130" s="2">
        <v>0</v>
      </c>
      <c r="G130" s="3">
        <f t="shared" si="0"/>
        <v>432736.24695000006</v>
      </c>
      <c r="H130" s="3">
        <f t="shared" si="1"/>
        <v>0.45000000018626451</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1078078.3500000001</v>
      </c>
      <c r="D131" s="2">
        <f>'PR-RAS'!E135</f>
        <v>1138233.1000000001</v>
      </c>
      <c r="E131" s="2">
        <v>0</v>
      </c>
      <c r="F131" s="2">
        <v>0</v>
      </c>
      <c r="G131" s="3">
        <f t="shared" si="0"/>
        <v>436090.79150000005</v>
      </c>
      <c r="H131" s="3">
        <f t="shared" si="1"/>
        <v>0.45000000018626451</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971433.33</v>
      </c>
      <c r="D132" s="2">
        <f>'PR-RAS'!E136</f>
        <v>1077556</v>
      </c>
      <c r="E132" s="2">
        <v>0</v>
      </c>
      <c r="F132" s="2">
        <v>0</v>
      </c>
      <c r="G132" s="3">
        <f t="shared" si="0"/>
        <v>409577.43823000003</v>
      </c>
      <c r="H132" s="3">
        <f t="shared" si="1"/>
        <v>0.32999999995809048</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78000</v>
      </c>
      <c r="D133" s="2">
        <f>'PR-RAS'!E137</f>
        <v>15635</v>
      </c>
      <c r="E133" s="2">
        <v>0</v>
      </c>
      <c r="F133" s="2">
        <v>0</v>
      </c>
      <c r="G133" s="3">
        <f t="shared" si="0"/>
        <v>14423.640000000001</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28645.02</v>
      </c>
      <c r="D134" s="2">
        <f>'PR-RAS'!E138</f>
        <v>45042.1</v>
      </c>
      <c r="E134" s="2">
        <v>0</v>
      </c>
      <c r="F134" s="2">
        <v>0</v>
      </c>
      <c r="G134" s="3">
        <f t="shared" si="0"/>
        <v>15790.986260000001</v>
      </c>
      <c r="H134" s="3">
        <f t="shared" si="1"/>
        <v>0.11999999999898137</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991265.29999999993</v>
      </c>
      <c r="D148" s="2">
        <f>'PR-RAS'!E152</f>
        <v>1175391.45</v>
      </c>
      <c r="E148" s="2">
        <v>0</v>
      </c>
      <c r="F148" s="2">
        <v>0</v>
      </c>
      <c r="G148" s="3">
        <f t="shared" si="0"/>
        <v>491281.08539999992</v>
      </c>
      <c r="H148" s="3">
        <f t="shared" si="1"/>
        <v>0.74999999988358468</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841566.35</v>
      </c>
      <c r="D149" s="2">
        <f>'PR-RAS'!E153</f>
        <v>1064382.1099999999</v>
      </c>
      <c r="E149" s="2">
        <v>0</v>
      </c>
      <c r="F149" s="2">
        <v>0</v>
      </c>
      <c r="G149" s="3">
        <f t="shared" si="0"/>
        <v>439608.92435999995</v>
      </c>
      <c r="H149" s="3">
        <f t="shared" si="1"/>
        <v>0.45999999984633178</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658343.64</v>
      </c>
      <c r="D150" s="2">
        <f>'PR-RAS'!E154</f>
        <v>833641.47</v>
      </c>
      <c r="E150" s="2">
        <v>0</v>
      </c>
      <c r="F150" s="2">
        <v>0</v>
      </c>
      <c r="G150" s="3">
        <f t="shared" si="0"/>
        <v>346518.36041999998</v>
      </c>
      <c r="H150" s="3">
        <f t="shared" si="1"/>
        <v>0.82999999995809048</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658343.64</v>
      </c>
      <c r="D151" s="2">
        <f>'PR-RAS'!E155</f>
        <v>833641.47</v>
      </c>
      <c r="E151" s="2">
        <v>0</v>
      </c>
      <c r="F151" s="2">
        <v>0</v>
      </c>
      <c r="G151" s="3">
        <f t="shared" si="0"/>
        <v>348843.98700000002</v>
      </c>
      <c r="H151" s="3">
        <f t="shared" si="1"/>
        <v>0.82999999995809048</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23844.09</v>
      </c>
      <c r="D155" s="2">
        <f>'PR-RAS'!E159</f>
        <v>28756.63</v>
      </c>
      <c r="E155" s="2">
        <v>0</v>
      </c>
      <c r="F155" s="2">
        <v>0</v>
      </c>
      <c r="G155" s="3">
        <f t="shared" si="0"/>
        <v>12529.0319</v>
      </c>
      <c r="H155" s="3">
        <f t="shared" si="1"/>
        <v>0.45999999999912689</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159378.62</v>
      </c>
      <c r="D156" s="2">
        <f>'PR-RAS'!E160</f>
        <v>201984.01</v>
      </c>
      <c r="E156" s="2">
        <v>0</v>
      </c>
      <c r="F156" s="2">
        <v>0</v>
      </c>
      <c r="G156" s="3">
        <f t="shared" si="0"/>
        <v>87318.729200000002</v>
      </c>
      <c r="H156" s="3">
        <f t="shared" si="1"/>
        <v>0.39000000001396984</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50752.03</v>
      </c>
      <c r="D157" s="2">
        <f>'PR-RAS'!E161</f>
        <v>64433.19</v>
      </c>
      <c r="E157" s="2">
        <v>0</v>
      </c>
      <c r="F157" s="2">
        <v>0</v>
      </c>
      <c r="G157" s="3">
        <f t="shared" si="0"/>
        <v>28020.471959999999</v>
      </c>
      <c r="H157" s="3">
        <f t="shared" si="1"/>
        <v>0.22000000000116415</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108626.59</v>
      </c>
      <c r="D158" s="2">
        <f>'PR-RAS'!E162</f>
        <v>137550.82</v>
      </c>
      <c r="E158" s="2">
        <v>0</v>
      </c>
      <c r="F158" s="2">
        <v>0</v>
      </c>
      <c r="G158" s="3">
        <f t="shared" si="0"/>
        <v>60245.332109999996</v>
      </c>
      <c r="H158" s="3">
        <f t="shared" si="1"/>
        <v>0.58999999999650754</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140011.26</v>
      </c>
      <c r="D160" s="2">
        <f>'PR-RAS'!E164</f>
        <v>100287.74</v>
      </c>
      <c r="E160" s="2">
        <v>0</v>
      </c>
      <c r="F160" s="2">
        <v>0</v>
      </c>
      <c r="G160" s="3">
        <f t="shared" si="0"/>
        <v>54153.291660000003</v>
      </c>
      <c r="H160" s="3">
        <f t="shared" si="1"/>
        <v>0.52000000000407454</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6962.93</v>
      </c>
      <c r="D161" s="2">
        <f>'PR-RAS'!E165</f>
        <v>1837.6599999999999</v>
      </c>
      <c r="E161" s="2">
        <v>0</v>
      </c>
      <c r="F161" s="2">
        <v>0</v>
      </c>
      <c r="G161" s="3">
        <f t="shared" si="0"/>
        <v>1702.1200000000001</v>
      </c>
      <c r="H161" s="3">
        <f t="shared" si="1"/>
        <v>0.40999999999985448</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1930</v>
      </c>
      <c r="D162" s="2">
        <f>'PR-RAS'!E166</f>
        <v>90</v>
      </c>
      <c r="E162" s="2">
        <v>0</v>
      </c>
      <c r="F162" s="2">
        <v>0</v>
      </c>
      <c r="G162" s="3">
        <f t="shared" si="0"/>
        <v>339.71000000000004</v>
      </c>
      <c r="H162" s="3">
        <f t="shared" si="1"/>
        <v>0</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2972.93</v>
      </c>
      <c r="D163" s="2">
        <f>'PR-RAS'!E167</f>
        <v>1175.5899999999999</v>
      </c>
      <c r="E163" s="2">
        <v>0</v>
      </c>
      <c r="F163" s="2">
        <v>0</v>
      </c>
      <c r="G163" s="3">
        <f t="shared" si="0"/>
        <v>862.50581999999997</v>
      </c>
      <c r="H163" s="3">
        <f t="shared" si="1"/>
        <v>0.48000000000024556</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2060</v>
      </c>
      <c r="D164" s="2">
        <f>'PR-RAS'!E168</f>
        <v>572.07000000000005</v>
      </c>
      <c r="E164" s="2">
        <v>0</v>
      </c>
      <c r="F164" s="2">
        <v>0</v>
      </c>
      <c r="G164" s="3">
        <f t="shared" si="0"/>
        <v>522.27482000000009</v>
      </c>
      <c r="H164" s="3">
        <f t="shared" si="1"/>
        <v>7.0000000000050022E-2</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58142.9</v>
      </c>
      <c r="D166" s="2">
        <f>'PR-RAS'!E170</f>
        <v>43950.79</v>
      </c>
      <c r="E166" s="2">
        <v>0</v>
      </c>
      <c r="F166" s="2">
        <v>0</v>
      </c>
      <c r="G166" s="3">
        <f t="shared" si="0"/>
        <v>24097.339200000002</v>
      </c>
      <c r="H166" s="3">
        <f t="shared" si="1"/>
        <v>0.30999999999767169</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14749.21</v>
      </c>
      <c r="D167" s="2">
        <f>'PR-RAS'!E171</f>
        <v>2056.84</v>
      </c>
      <c r="E167" s="2">
        <v>0</v>
      </c>
      <c r="F167" s="2">
        <v>0</v>
      </c>
      <c r="G167" s="3">
        <f t="shared" si="0"/>
        <v>3131.23974</v>
      </c>
      <c r="H167" s="3">
        <f t="shared" si="1"/>
        <v>0.36999999999898137</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21645.57</v>
      </c>
      <c r="D169" s="2">
        <f>'PR-RAS'!E173</f>
        <v>22331</v>
      </c>
      <c r="E169" s="2">
        <v>0</v>
      </c>
      <c r="F169" s="2">
        <v>0</v>
      </c>
      <c r="G169" s="3">
        <f t="shared" si="0"/>
        <v>11139.671760000001</v>
      </c>
      <c r="H169" s="3">
        <f t="shared" si="1"/>
        <v>0.43000000000029104</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6583.8</v>
      </c>
      <c r="D170" s="2">
        <f>'PR-RAS'!E174</f>
        <v>3564.76</v>
      </c>
      <c r="E170" s="2">
        <v>0</v>
      </c>
      <c r="F170" s="2">
        <v>0</v>
      </c>
      <c r="G170" s="3">
        <f t="shared" si="0"/>
        <v>2317.5510800000002</v>
      </c>
      <c r="H170" s="3">
        <f t="shared" si="1"/>
        <v>0.43999999999959982</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8164.32</v>
      </c>
      <c r="D171" s="2">
        <f>'PR-RAS'!E175</f>
        <v>9354.73</v>
      </c>
      <c r="E171" s="2">
        <v>0</v>
      </c>
      <c r="F171" s="2">
        <v>0</v>
      </c>
      <c r="G171" s="3">
        <f t="shared" si="0"/>
        <v>4568.5425999999998</v>
      </c>
      <c r="H171" s="3">
        <f t="shared" si="1"/>
        <v>0.59000000000014552</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7000</v>
      </c>
      <c r="D173" s="2">
        <f>'PR-RAS'!E177</f>
        <v>6643.46</v>
      </c>
      <c r="E173" s="2">
        <v>0</v>
      </c>
      <c r="F173" s="2">
        <v>0</v>
      </c>
      <c r="G173" s="3">
        <f t="shared" si="0"/>
        <v>3489.3502399999993</v>
      </c>
      <c r="H173" s="3">
        <f t="shared" si="1"/>
        <v>0.46000000000003638</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65695.11</v>
      </c>
      <c r="D174" s="2">
        <f>'PR-RAS'!E178</f>
        <v>45808.18</v>
      </c>
      <c r="E174" s="2">
        <v>0</v>
      </c>
      <c r="F174" s="2">
        <v>0</v>
      </c>
      <c r="G174" s="3">
        <f t="shared" si="0"/>
        <v>27214.884309999998</v>
      </c>
      <c r="H174" s="3">
        <f t="shared" si="1"/>
        <v>0.29000000000087311</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10230.950000000001</v>
      </c>
      <c r="D175" s="2">
        <f>'PR-RAS'!E179</f>
        <v>11031.42</v>
      </c>
      <c r="E175" s="2">
        <v>0</v>
      </c>
      <c r="F175" s="2">
        <v>0</v>
      </c>
      <c r="G175" s="3">
        <f t="shared" si="0"/>
        <v>5619.1194599999999</v>
      </c>
      <c r="H175" s="3">
        <f t="shared" si="1"/>
        <v>0.46999999999934516</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41000</v>
      </c>
      <c r="D176" s="2">
        <f>'PR-RAS'!E180</f>
        <v>19708.14</v>
      </c>
      <c r="E176" s="2">
        <v>0</v>
      </c>
      <c r="F176" s="2">
        <v>0</v>
      </c>
      <c r="G176" s="3">
        <f t="shared" si="0"/>
        <v>14072.848999999998</v>
      </c>
      <c r="H176" s="3">
        <f t="shared" si="1"/>
        <v>0.13999999999941792</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362.44</v>
      </c>
      <c r="D178" s="2">
        <f>'PR-RAS'!E182</f>
        <v>627.35</v>
      </c>
      <c r="E178" s="2">
        <v>0</v>
      </c>
      <c r="F178" s="2">
        <v>0</v>
      </c>
      <c r="G178" s="3">
        <f t="shared" si="0"/>
        <v>286.23378000000002</v>
      </c>
      <c r="H178" s="3">
        <f t="shared" si="1"/>
        <v>0.79000000000002046</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91</v>
      </c>
      <c r="E179" s="2">
        <v>0</v>
      </c>
      <c r="F179" s="2">
        <v>0</v>
      </c>
      <c r="G179" s="3">
        <f t="shared" si="0"/>
        <v>32.396000000000001</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0</v>
      </c>
      <c r="D180" s="2">
        <f>'PR-RAS'!E184</f>
        <v>0</v>
      </c>
      <c r="E180" s="2">
        <v>0</v>
      </c>
      <c r="F180" s="2">
        <v>0</v>
      </c>
      <c r="G180" s="3">
        <f t="shared" si="0"/>
        <v>0</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7167</v>
      </c>
      <c r="D181" s="2">
        <f>'PR-RAS'!E185</f>
        <v>7167</v>
      </c>
      <c r="E181" s="2">
        <v>0</v>
      </c>
      <c r="F181" s="2">
        <v>0</v>
      </c>
      <c r="G181" s="3">
        <f t="shared" si="0"/>
        <v>3870.18</v>
      </c>
      <c r="H181" s="3">
        <f t="shared" si="1"/>
        <v>0</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5000</v>
      </c>
      <c r="D182" s="2">
        <f>'PR-RAS'!E186</f>
        <v>5549.29</v>
      </c>
      <c r="E182" s="2">
        <v>0</v>
      </c>
      <c r="F182" s="2">
        <v>0</v>
      </c>
      <c r="G182" s="3">
        <f t="shared" si="0"/>
        <v>2913.8429799999999</v>
      </c>
      <c r="H182" s="3">
        <f t="shared" si="1"/>
        <v>0.28999999999996362</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1934.72</v>
      </c>
      <c r="D183" s="2">
        <f>'PR-RAS'!E187</f>
        <v>1633.98</v>
      </c>
      <c r="E183" s="2">
        <v>0</v>
      </c>
      <c r="F183" s="2">
        <v>0</v>
      </c>
      <c r="G183" s="3">
        <f t="shared" si="0"/>
        <v>946.88776000000007</v>
      </c>
      <c r="H183" s="3">
        <f t="shared" si="1"/>
        <v>0.29999999999995453</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9210.3200000000015</v>
      </c>
      <c r="D190" s="2">
        <f>'PR-RAS'!E194</f>
        <v>8691.1099999999988</v>
      </c>
      <c r="E190" s="2">
        <v>0</v>
      </c>
      <c r="F190" s="2">
        <v>0</v>
      </c>
      <c r="G190" s="3">
        <f t="shared" si="0"/>
        <v>5025.9900600000001</v>
      </c>
      <c r="H190" s="3">
        <f t="shared" si="1"/>
        <v>0.43000000000029104</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7721.95</v>
      </c>
      <c r="D192" s="2">
        <f>'PR-RAS'!E196</f>
        <v>8103.78</v>
      </c>
      <c r="E192" s="2">
        <v>0</v>
      </c>
      <c r="F192" s="2">
        <v>0</v>
      </c>
      <c r="G192" s="3">
        <f t="shared" si="0"/>
        <v>4570.5364099999997</v>
      </c>
      <c r="H192" s="3">
        <f t="shared" si="1"/>
        <v>0.27000000000043656</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1300</v>
      </c>
      <c r="D193" s="2">
        <f>'PR-RAS'!E197</f>
        <v>344.35</v>
      </c>
      <c r="E193" s="2">
        <v>0</v>
      </c>
      <c r="F193" s="2">
        <v>0</v>
      </c>
      <c r="G193" s="3">
        <f t="shared" si="0"/>
        <v>381.8304</v>
      </c>
      <c r="H193" s="3">
        <f t="shared" si="1"/>
        <v>0.35000000000002274</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52.98</v>
      </c>
      <c r="E195" s="2">
        <v>0</v>
      </c>
      <c r="F195" s="2">
        <v>0</v>
      </c>
      <c r="G195" s="3">
        <f t="shared" si="0"/>
        <v>20.556239999999999</v>
      </c>
      <c r="H195" s="3">
        <f t="shared" si="1"/>
        <v>2.0000000000003126E-2</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188.37</v>
      </c>
      <c r="D197" s="2">
        <f>'PR-RAS'!E201</f>
        <v>190</v>
      </c>
      <c r="E197" s="2">
        <v>0</v>
      </c>
      <c r="F197" s="2">
        <v>0</v>
      </c>
      <c r="G197" s="3">
        <f t="shared" si="0"/>
        <v>111.40052</v>
      </c>
      <c r="H197" s="3">
        <f t="shared" si="1"/>
        <v>0.37000000000000455</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9687.69</v>
      </c>
      <c r="D198" s="2">
        <f>'PR-RAS'!E202</f>
        <v>10721.6</v>
      </c>
      <c r="E198" s="2">
        <v>0</v>
      </c>
      <c r="F198" s="2">
        <v>0</v>
      </c>
      <c r="G198" s="3">
        <f t="shared" si="0"/>
        <v>6132.7853299999997</v>
      </c>
      <c r="H198" s="3">
        <f t="shared" si="1"/>
        <v>0.70999999999912689</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9054.32</v>
      </c>
      <c r="D204" s="2">
        <f>'PR-RAS'!E208</f>
        <v>10051.92</v>
      </c>
      <c r="E204" s="2">
        <v>0</v>
      </c>
      <c r="F204" s="2">
        <v>0</v>
      </c>
      <c r="G204" s="3">
        <f t="shared" si="0"/>
        <v>5919.1064800000004</v>
      </c>
      <c r="H204" s="3">
        <f t="shared" si="1"/>
        <v>0.3999999999996362</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9054.32</v>
      </c>
      <c r="D206" s="2">
        <f>'PR-RAS'!E210</f>
        <v>10051.92</v>
      </c>
      <c r="E206" s="2">
        <v>0</v>
      </c>
      <c r="F206" s="2">
        <v>0</v>
      </c>
      <c r="G206" s="3">
        <f t="shared" si="0"/>
        <v>5977.4227999999994</v>
      </c>
      <c r="H206" s="3">
        <f t="shared" si="1"/>
        <v>0.3999999999996362</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633.37</v>
      </c>
      <c r="D212" s="2">
        <f>'PR-RAS'!E216</f>
        <v>669.68</v>
      </c>
      <c r="E212" s="2">
        <v>0</v>
      </c>
      <c r="F212" s="2">
        <v>0</v>
      </c>
      <c r="G212" s="3">
        <f t="shared" si="0"/>
        <v>416.24602999999996</v>
      </c>
      <c r="H212" s="3">
        <f t="shared" si="1"/>
        <v>0.69000000000005457</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633.37</v>
      </c>
      <c r="D213" s="2">
        <f>'PR-RAS'!E217</f>
        <v>669.68</v>
      </c>
      <c r="E213" s="2">
        <v>0</v>
      </c>
      <c r="F213" s="2">
        <v>0</v>
      </c>
      <c r="G213" s="3">
        <f t="shared" si="0"/>
        <v>418.21875999999997</v>
      </c>
      <c r="H213" s="3">
        <f t="shared" si="1"/>
        <v>0.69000000000005457</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991265.29999999993</v>
      </c>
      <c r="D295" s="2">
        <f>'PR-RAS'!E299</f>
        <v>1175391.45</v>
      </c>
      <c r="E295" s="2">
        <v>0</v>
      </c>
      <c r="F295" s="2">
        <v>0</v>
      </c>
      <c r="G295" s="3">
        <f t="shared" si="12"/>
        <v>982562.17079999985</v>
      </c>
      <c r="H295" s="3">
        <f t="shared" si="13"/>
        <v>0.74999999988358468</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128930.9800000001</v>
      </c>
      <c r="D296" s="2">
        <f>'PR-RAS'!E300</f>
        <v>0</v>
      </c>
      <c r="E296" s="2">
        <v>0</v>
      </c>
      <c r="F296" s="2">
        <v>0</v>
      </c>
      <c r="G296" s="3">
        <f t="shared" si="12"/>
        <v>38034.639100000029</v>
      </c>
      <c r="H296" s="3">
        <f t="shared" si="13"/>
        <v>1.999999990221113E-2</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17521.869999999879</v>
      </c>
      <c r="E297" s="2">
        <v>0</v>
      </c>
      <c r="F297" s="2">
        <v>0</v>
      </c>
      <c r="G297" s="3">
        <f t="shared" si="12"/>
        <v>10372.947039999928</v>
      </c>
      <c r="H297" s="3">
        <f t="shared" si="13"/>
        <v>0.13000000012107193</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7340.35</v>
      </c>
      <c r="D298" s="2">
        <f>'PR-RAS'!E302</f>
        <v>12064.79</v>
      </c>
      <c r="E298" s="2">
        <v>0</v>
      </c>
      <c r="F298" s="2">
        <v>0</v>
      </c>
      <c r="G298" s="3">
        <f t="shared" si="12"/>
        <v>9346.5692099999997</v>
      </c>
      <c r="H298" s="3">
        <f t="shared" si="13"/>
        <v>0.55999999999949068</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2256.11</v>
      </c>
      <c r="D300" s="2">
        <f>'PR-RAS'!E304</f>
        <v>2765.48</v>
      </c>
      <c r="E300" s="2">
        <v>0</v>
      </c>
      <c r="F300" s="2">
        <v>0</v>
      </c>
      <c r="G300" s="3">
        <f t="shared" si="12"/>
        <v>2328.3339299999998</v>
      </c>
      <c r="H300" s="3">
        <f t="shared" si="13"/>
        <v>0.59000000000014552</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2256.11</v>
      </c>
      <c r="D301" s="2">
        <f>'PR-RAS'!E305</f>
        <v>2765.48</v>
      </c>
      <c r="E301" s="2">
        <v>0</v>
      </c>
      <c r="F301" s="2">
        <v>0</v>
      </c>
      <c r="G301" s="3">
        <f t="shared" si="12"/>
        <v>2336.1209999999996</v>
      </c>
      <c r="H301" s="3">
        <f t="shared" si="13"/>
        <v>0.59000000000014552</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336131</v>
      </c>
      <c r="D355" s="2">
        <f>'PR-RAS'!E360</f>
        <v>15635</v>
      </c>
      <c r="E355" s="2">
        <v>0</v>
      </c>
      <c r="F355" s="2">
        <v>0</v>
      </c>
      <c r="G355" s="3">
        <f t="shared" si="12"/>
        <v>130059.954</v>
      </c>
      <c r="H355" s="3">
        <f t="shared" si="13"/>
        <v>0</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336131</v>
      </c>
      <c r="D368" s="2">
        <f>'PR-RAS'!E373</f>
        <v>15635</v>
      </c>
      <c r="E368" s="2">
        <v>0</v>
      </c>
      <c r="F368" s="2">
        <v>0</v>
      </c>
      <c r="G368" s="3">
        <f t="shared" si="12"/>
        <v>134836.16699999999</v>
      </c>
      <c r="H368" s="3">
        <f t="shared" si="13"/>
        <v>0</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29245.460000000003</v>
      </c>
      <c r="D374" s="2">
        <f>'PR-RAS'!E379</f>
        <v>15635</v>
      </c>
      <c r="E374" s="2">
        <v>0</v>
      </c>
      <c r="F374" s="2">
        <v>0</v>
      </c>
      <c r="G374" s="3">
        <f t="shared" si="12"/>
        <v>22572.266580000003</v>
      </c>
      <c r="H374" s="3">
        <f t="shared" si="13"/>
        <v>0.46000000000276486</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1000</v>
      </c>
      <c r="D375" s="2">
        <f>'PR-RAS'!E380</f>
        <v>0</v>
      </c>
      <c r="E375" s="2">
        <v>0</v>
      </c>
      <c r="F375" s="2">
        <v>0</v>
      </c>
      <c r="G375" s="3">
        <f t="shared" si="12"/>
        <v>374</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9611.01</v>
      </c>
      <c r="D376" s="2">
        <f>'PR-RAS'!E381</f>
        <v>5723.75</v>
      </c>
      <c r="E376" s="2">
        <v>0</v>
      </c>
      <c r="F376" s="2">
        <v>0</v>
      </c>
      <c r="G376" s="3">
        <f t="shared" si="12"/>
        <v>7896.9412500000008</v>
      </c>
      <c r="H376" s="3">
        <f t="shared" si="13"/>
        <v>0.26000000000021828</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17250</v>
      </c>
      <c r="D377" s="2">
        <f>'PR-RAS'!E382</f>
        <v>9911.25</v>
      </c>
      <c r="E377" s="2">
        <v>0</v>
      </c>
      <c r="F377" s="2">
        <v>0</v>
      </c>
      <c r="G377" s="3">
        <f t="shared" si="12"/>
        <v>13939.26</v>
      </c>
      <c r="H377" s="3">
        <f t="shared" si="13"/>
        <v>0.25</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1384.45</v>
      </c>
      <c r="D381" s="2">
        <f>'PR-RAS'!E386</f>
        <v>0</v>
      </c>
      <c r="E381" s="2">
        <v>0</v>
      </c>
      <c r="F381" s="2">
        <v>0</v>
      </c>
      <c r="G381" s="3">
        <f t="shared" si="12"/>
        <v>526.09100000000001</v>
      </c>
      <c r="H381" s="3">
        <f t="shared" si="13"/>
        <v>0.45000000000004547</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306885.53999999998</v>
      </c>
      <c r="D383" s="2">
        <f>'PR-RAS'!E388</f>
        <v>0</v>
      </c>
      <c r="E383" s="2">
        <v>0</v>
      </c>
      <c r="F383" s="2">
        <v>0</v>
      </c>
      <c r="G383" s="3">
        <f t="shared" si="12"/>
        <v>117230.27627999999</v>
      </c>
      <c r="H383" s="3">
        <f t="shared" si="13"/>
        <v>0.46000000002095476</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306885.53999999998</v>
      </c>
      <c r="D384" s="2">
        <f>'PR-RAS'!E389</f>
        <v>0</v>
      </c>
      <c r="E384" s="2">
        <v>0</v>
      </c>
      <c r="F384" s="2">
        <v>0</v>
      </c>
      <c r="G384" s="3">
        <f t="shared" si="12"/>
        <v>117537.16181999999</v>
      </c>
      <c r="H384" s="3">
        <f t="shared" si="13"/>
        <v>0.46000000002095476</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336131</v>
      </c>
      <c r="D413" s="2">
        <f>'PR-RAS'!E418</f>
        <v>15635</v>
      </c>
      <c r="E413" s="2">
        <v>0</v>
      </c>
      <c r="F413" s="2">
        <v>0</v>
      </c>
      <c r="G413" s="3">
        <f t="shared" si="12"/>
        <v>151369.212</v>
      </c>
      <c r="H413" s="3">
        <f t="shared" si="13"/>
        <v>0</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1120196.28</v>
      </c>
      <c r="D417" s="2">
        <f>'PR-RAS'!E422</f>
        <v>1157869.58</v>
      </c>
      <c r="E417" s="2">
        <v>0</v>
      </c>
      <c r="F417" s="2">
        <v>0</v>
      </c>
      <c r="G417" s="3">
        <f t="shared" si="12"/>
        <v>1429349.14304</v>
      </c>
      <c r="H417" s="3">
        <f t="shared" si="13"/>
        <v>0.69999999995343387</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1327396.2999999998</v>
      </c>
      <c r="D418" s="2">
        <f>'PR-RAS'!E423</f>
        <v>1191026.45</v>
      </c>
      <c r="E418" s="2">
        <v>0</v>
      </c>
      <c r="F418" s="2">
        <v>0</v>
      </c>
      <c r="G418" s="3">
        <f t="shared" si="12"/>
        <v>1546840.3163999999</v>
      </c>
      <c r="H418" s="3">
        <f t="shared" si="13"/>
        <v>0.74999999976716936</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207200.01999999979</v>
      </c>
      <c r="D420" s="2">
        <f>'PR-RAS'!E425</f>
        <v>33156.869999999879</v>
      </c>
      <c r="E420" s="2">
        <v>0</v>
      </c>
      <c r="F420" s="2">
        <v>0</v>
      </c>
      <c r="G420" s="3">
        <f t="shared" si="12"/>
        <v>114602.2654399998</v>
      </c>
      <c r="H420" s="3">
        <f t="shared" si="13"/>
        <v>0.14999999990686774</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7340.35</v>
      </c>
      <c r="D421" s="2">
        <f>'PR-RAS'!E426</f>
        <v>12064.79</v>
      </c>
      <c r="E421" s="2">
        <v>0</v>
      </c>
      <c r="F421" s="2">
        <v>0</v>
      </c>
      <c r="G421" s="3">
        <f t="shared" si="12"/>
        <v>13217.3706</v>
      </c>
      <c r="H421" s="3">
        <f t="shared" si="13"/>
        <v>0.55999999999949068</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2256.11</v>
      </c>
      <c r="D423" s="2">
        <f>'PR-RAS'!E428</f>
        <v>2765.48</v>
      </c>
      <c r="E423" s="2">
        <v>0</v>
      </c>
      <c r="F423" s="2">
        <v>0</v>
      </c>
      <c r="G423" s="3">
        <f t="shared" si="12"/>
        <v>3286.1435399999996</v>
      </c>
      <c r="H423" s="3">
        <f t="shared" si="13"/>
        <v>0.59000000000014552</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244200</v>
      </c>
      <c r="D424" s="2">
        <f>'PR-RAS'!E430</f>
        <v>0</v>
      </c>
      <c r="E424" s="2">
        <v>0</v>
      </c>
      <c r="F424" s="2">
        <v>0</v>
      </c>
      <c r="G424" s="3">
        <f t="shared" si="12"/>
        <v>103296.59999999999</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244200</v>
      </c>
      <c r="D485" s="2">
        <f>'PR-RAS'!E491</f>
        <v>0</v>
      </c>
      <c r="E485" s="2">
        <v>0</v>
      </c>
      <c r="F485" s="2">
        <v>0</v>
      </c>
      <c r="G485" s="3">
        <f t="shared" si="12"/>
        <v>118192.8</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244200</v>
      </c>
      <c r="D496" s="2">
        <f>'PR-RAS'!E502</f>
        <v>0</v>
      </c>
      <c r="E496" s="2">
        <v>0</v>
      </c>
      <c r="F496" s="2">
        <v>0</v>
      </c>
      <c r="G496" s="3">
        <f t="shared" si="12"/>
        <v>120879</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244200</v>
      </c>
      <c r="D497" s="2">
        <f>'PR-RAS'!E503</f>
        <v>0</v>
      </c>
      <c r="E497" s="2">
        <v>0</v>
      </c>
      <c r="F497" s="2">
        <v>0</v>
      </c>
      <c r="G497" s="3">
        <f t="shared" si="12"/>
        <v>121123.2</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32275.54</v>
      </c>
      <c r="D529" s="2">
        <f>'PR-RAS'!E535</f>
        <v>45042.1</v>
      </c>
      <c r="E529" s="2">
        <v>0</v>
      </c>
      <c r="F529" s="2">
        <v>0</v>
      </c>
      <c r="G529" s="3">
        <f t="shared" ref="G529:G836" si="14">(B529/1000)*(C529*1+D529*2)</f>
        <v>64605.942719999999</v>
      </c>
      <c r="H529" s="3">
        <f t="shared" ref="H529:H836" si="15">ABS(C529-ROUND(C529,0))+ABS(D529-ROUND(D529,0))</f>
        <v>0.55999999999767169</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32275.54</v>
      </c>
      <c r="D591" s="2">
        <f>'PR-RAS'!E597</f>
        <v>45042.1</v>
      </c>
      <c r="E591" s="2">
        <v>0</v>
      </c>
      <c r="F591" s="2">
        <v>0</v>
      </c>
      <c r="G591" s="3">
        <f t="shared" si="14"/>
        <v>72192.246599999984</v>
      </c>
      <c r="H591" s="3">
        <f t="shared" si="15"/>
        <v>0.55999999999767169</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32275.54</v>
      </c>
      <c r="D603" s="2">
        <f>'PR-RAS'!E609</f>
        <v>45042.1</v>
      </c>
      <c r="E603" s="2">
        <v>0</v>
      </c>
      <c r="F603" s="2">
        <v>0</v>
      </c>
      <c r="G603" s="3">
        <f t="shared" si="14"/>
        <v>73660.563479999997</v>
      </c>
      <c r="H603" s="3">
        <f t="shared" si="15"/>
        <v>0.55999999999767169</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32275.54</v>
      </c>
      <c r="D604" s="2">
        <f>'PR-RAS'!E610</f>
        <v>45042.1</v>
      </c>
      <c r="E604" s="2">
        <v>0</v>
      </c>
      <c r="F604" s="2">
        <v>0</v>
      </c>
      <c r="G604" s="3">
        <f t="shared" si="14"/>
        <v>73782.923219999997</v>
      </c>
      <c r="H604" s="3">
        <f t="shared" si="15"/>
        <v>0.55999999999767169</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211924.46</v>
      </c>
      <c r="D633" s="2">
        <f>'PR-RAS'!E639</f>
        <v>0</v>
      </c>
      <c r="E633" s="2">
        <v>0</v>
      </c>
      <c r="F633" s="2">
        <v>0</v>
      </c>
      <c r="G633" s="3">
        <f t="shared" si="14"/>
        <v>133936.25871999998</v>
      </c>
      <c r="H633" s="3">
        <f t="shared" si="15"/>
        <v>0.45999999999185093</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45042.1</v>
      </c>
      <c r="E634" s="2">
        <v>0</v>
      </c>
      <c r="F634" s="2">
        <v>0</v>
      </c>
      <c r="G634" s="3">
        <f t="shared" si="14"/>
        <v>57023.298600000002</v>
      </c>
      <c r="H634" s="3">
        <f t="shared" si="15"/>
        <v>9.9999999998544808E-2</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1364396.28</v>
      </c>
      <c r="D637" s="2">
        <f>'PR-RAS'!E643</f>
        <v>1157869.58</v>
      </c>
      <c r="E637" s="2">
        <v>0</v>
      </c>
      <c r="F637" s="2">
        <v>0</v>
      </c>
      <c r="G637" s="3">
        <f t="shared" si="14"/>
        <v>2340566.1398400003</v>
      </c>
      <c r="H637" s="3">
        <f t="shared" si="15"/>
        <v>0.69999999995343387</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1359671.8399999999</v>
      </c>
      <c r="D638" s="2">
        <f>'PR-RAS'!E644</f>
        <v>1236068.55</v>
      </c>
      <c r="E638" s="2">
        <v>0</v>
      </c>
      <c r="F638" s="2">
        <v>0</v>
      </c>
      <c r="G638" s="3">
        <f t="shared" si="14"/>
        <v>2440862.2947800001</v>
      </c>
      <c r="H638" s="3">
        <f t="shared" si="15"/>
        <v>0.61000000010244548</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4724.440000000177</v>
      </c>
      <c r="D639" s="2">
        <f>'PR-RAS'!E645</f>
        <v>0</v>
      </c>
      <c r="E639" s="2">
        <v>0</v>
      </c>
      <c r="F639" s="2">
        <v>0</v>
      </c>
      <c r="G639" s="3">
        <f t="shared" si="14"/>
        <v>3014.1927200001128</v>
      </c>
      <c r="H639" s="3">
        <f t="shared" si="15"/>
        <v>0.44000000017695129</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78198.969999999972</v>
      </c>
      <c r="E640" s="2">
        <v>0</v>
      </c>
      <c r="F640" s="2">
        <v>0</v>
      </c>
      <c r="G640" s="3">
        <f t="shared" si="14"/>
        <v>99938.283659999972</v>
      </c>
      <c r="H640" s="3">
        <f t="shared" si="15"/>
        <v>3.0000000027939677E-2</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7340.35</v>
      </c>
      <c r="D641" s="2">
        <f>'PR-RAS'!E647</f>
        <v>12064.79</v>
      </c>
      <c r="E641" s="2">
        <v>0</v>
      </c>
      <c r="F641" s="2">
        <v>0</v>
      </c>
      <c r="G641" s="3">
        <f t="shared" si="14"/>
        <v>20140.7552</v>
      </c>
      <c r="H641" s="3">
        <f t="shared" si="15"/>
        <v>0.55999999999949068</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12064.790000000177</v>
      </c>
      <c r="D643" s="2">
        <f>'PR-RAS'!E649</f>
        <v>0</v>
      </c>
      <c r="E643" s="2">
        <v>0</v>
      </c>
      <c r="F643" s="2">
        <v>0</v>
      </c>
      <c r="G643" s="3">
        <f t="shared" si="14"/>
        <v>7745.5951800001139</v>
      </c>
      <c r="H643" s="3">
        <f t="shared" si="15"/>
        <v>0.20999999982268491</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66134.179999999964</v>
      </c>
      <c r="E644" s="2">
        <v>0</v>
      </c>
      <c r="F644" s="2">
        <v>0</v>
      </c>
      <c r="G644" s="3">
        <f t="shared" si="14"/>
        <v>85048.555479999952</v>
      </c>
      <c r="H644" s="3">
        <f t="shared" si="15"/>
        <v>0.17999999996391125</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77694.69</v>
      </c>
      <c r="D645" s="2">
        <f>'PR-RAS'!E651</f>
        <v>0</v>
      </c>
      <c r="E645" s="2">
        <v>0</v>
      </c>
      <c r="F645" s="2">
        <v>0</v>
      </c>
      <c r="G645" s="3">
        <f t="shared" si="14"/>
        <v>50035.380360000003</v>
      </c>
      <c r="H645" s="3">
        <f t="shared" si="15"/>
        <v>0.30999999999767169</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10693.19</v>
      </c>
      <c r="D646" s="2">
        <f>'PR-RAS'!E653</f>
        <v>11927.9</v>
      </c>
      <c r="E646" s="2">
        <v>0</v>
      </c>
      <c r="F646" s="2">
        <v>0</v>
      </c>
      <c r="G646" s="3">
        <f t="shared" si="14"/>
        <v>22284.098549999999</v>
      </c>
      <c r="H646" s="3">
        <f t="shared" si="15"/>
        <v>0.29000000000087311</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1159168.8700000001</v>
      </c>
      <c r="D647" s="2">
        <f>'PR-RAS'!E654</f>
        <v>1217426.78</v>
      </c>
      <c r="E647" s="2">
        <v>0</v>
      </c>
      <c r="F647" s="2">
        <v>0</v>
      </c>
      <c r="G647" s="3">
        <f t="shared" si="14"/>
        <v>2321738.4897799999</v>
      </c>
      <c r="H647" s="3">
        <f t="shared" si="15"/>
        <v>0.34999999986030161</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1157934.1599999999</v>
      </c>
      <c r="D648" s="2">
        <f>'PR-RAS'!E655</f>
        <v>1214549.6599999999</v>
      </c>
      <c r="E648" s="2">
        <v>0</v>
      </c>
      <c r="F648" s="2">
        <v>0</v>
      </c>
      <c r="G648" s="3">
        <f t="shared" si="14"/>
        <v>2320810.6615599999</v>
      </c>
      <c r="H648" s="3">
        <f t="shared" si="15"/>
        <v>0.5</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11927.90000000014</v>
      </c>
      <c r="D649" s="2">
        <f>'PR-RAS'!E656</f>
        <v>14805.020000000019</v>
      </c>
      <c r="E649" s="2">
        <v>0</v>
      </c>
      <c r="F649" s="2">
        <v>0</v>
      </c>
      <c r="G649" s="3">
        <f t="shared" si="14"/>
        <v>26916.585120000116</v>
      </c>
      <c r="H649" s="3">
        <f t="shared" si="15"/>
        <v>0.11999999987892807</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27</v>
      </c>
      <c r="D651" s="2">
        <f>'PR-RAS'!E658</f>
        <v>27</v>
      </c>
      <c r="E651" s="2">
        <v>0</v>
      </c>
      <c r="F651" s="2">
        <v>0</v>
      </c>
      <c r="G651" s="3">
        <f t="shared" si="14"/>
        <v>52.65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27</v>
      </c>
      <c r="D653" s="2">
        <f>'PR-RAS'!E660</f>
        <v>27</v>
      </c>
      <c r="E653" s="2">
        <v>0</v>
      </c>
      <c r="F653" s="2">
        <v>0</v>
      </c>
      <c r="G653" s="3">
        <f t="shared" si="14"/>
        <v>52.812000000000005</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363.56</v>
      </c>
      <c r="E716" s="2">
        <v>0</v>
      </c>
      <c r="F716" s="2">
        <v>0</v>
      </c>
      <c r="G716" s="3">
        <f t="shared" si="22"/>
        <v>519.89080000000001</v>
      </c>
      <c r="H716" s="3">
        <f t="shared" si="23"/>
        <v>0.43999999999999773</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31.39</v>
      </c>
      <c r="D719" s="2">
        <f>'PR-RAS'!E726</f>
        <v>0</v>
      </c>
      <c r="E719" s="2">
        <v>0</v>
      </c>
      <c r="F719" s="2">
        <v>0</v>
      </c>
      <c r="G719" s="3">
        <f t="shared" si="14"/>
        <v>22.538019999999999</v>
      </c>
      <c r="H719" s="3">
        <f t="shared" si="15"/>
        <v>0.39000000000000057</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441.44</v>
      </c>
      <c r="D726" s="2">
        <f>'PR-RAS'!E733</f>
        <v>2121.44</v>
      </c>
      <c r="E726" s="2">
        <v>0</v>
      </c>
      <c r="F726" s="2">
        <v>0</v>
      </c>
      <c r="G726" s="3">
        <f t="shared" si="14"/>
        <v>3396.1319999999996</v>
      </c>
      <c r="H726" s="3">
        <f t="shared" si="15"/>
        <v>0.8800000000000523</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2972.93</v>
      </c>
      <c r="D727" s="2">
        <f>'PR-RAS'!E734</f>
        <v>1175.5899999999999</v>
      </c>
      <c r="E727" s="2">
        <v>0</v>
      </c>
      <c r="F727" s="2">
        <v>0</v>
      </c>
      <c r="G727" s="3">
        <f t="shared" si="14"/>
        <v>3865.3038599999995</v>
      </c>
      <c r="H727" s="3">
        <f t="shared" si="15"/>
        <v>0.48000000000024556</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9054.32</v>
      </c>
      <c r="D751" s="2">
        <f>'PR-RAS'!E758</f>
        <v>10051.92</v>
      </c>
      <c r="E751" s="2">
        <v>0</v>
      </c>
      <c r="F751" s="2">
        <v>0</v>
      </c>
      <c r="G751" s="3">
        <f t="shared" si="14"/>
        <v>21868.62</v>
      </c>
      <c r="H751" s="3">
        <f t="shared" si="15"/>
        <v>0.3999999999996362</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244200</v>
      </c>
      <c r="D907" s="2">
        <f>'PR-RAS'!E914</f>
        <v>0</v>
      </c>
      <c r="E907" s="2">
        <v>0</v>
      </c>
      <c r="F907" s="2">
        <v>0</v>
      </c>
      <c r="G907" s="3">
        <f t="shared" si="34"/>
        <v>221245.2</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32275.54</v>
      </c>
      <c r="D975" s="2">
        <f>'PR-RAS'!E982</f>
        <v>45042.1</v>
      </c>
      <c r="E975" s="2">
        <v>0</v>
      </c>
      <c r="F975" s="2">
        <v>0</v>
      </c>
      <c r="G975" s="3">
        <f t="shared" si="34"/>
        <v>119178.38675999999</v>
      </c>
      <c r="H975" s="3">
        <f t="shared" si="35"/>
        <v>0.55999999999767169</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451233.06999999995</v>
      </c>
      <c r="D1011" s="7">
        <f>BILANCA!E6</f>
        <v>375764.3</v>
      </c>
      <c r="E1011" s="7">
        <v>0</v>
      </c>
      <c r="F1011" s="7">
        <v>0</v>
      </c>
      <c r="G1011" s="8">
        <f t="shared" ref="G1011:G1306" si="38">B1011/1000*C1011+B1011/500*D1011</f>
        <v>1202.7616699999999</v>
      </c>
      <c r="H1011" s="8">
        <f t="shared" si="35"/>
        <v>0.36999999993713573</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353711.1</v>
      </c>
      <c r="D1012" s="2">
        <f>BILANCA!E7</f>
        <v>353711.1</v>
      </c>
      <c r="E1012" s="2">
        <v>0</v>
      </c>
      <c r="F1012" s="2">
        <v>0</v>
      </c>
      <c r="G1012" s="3">
        <f t="shared" si="38"/>
        <v>2122.2665999999999</v>
      </c>
      <c r="H1012" s="3">
        <f t="shared" si="35"/>
        <v>0.19999999995343387</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346444.85</v>
      </c>
      <c r="D1017" s="2">
        <f>BILANCA!E12</f>
        <v>352432.35</v>
      </c>
      <c r="E1017" s="2">
        <v>0</v>
      </c>
      <c r="F1017" s="2">
        <v>0</v>
      </c>
      <c r="G1017" s="3">
        <f t="shared" si="38"/>
        <v>7359.1668499999996</v>
      </c>
      <c r="H1017" s="3">
        <f t="shared" si="35"/>
        <v>0.5</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14671.060000000012</v>
      </c>
      <c r="D1024" s="2">
        <f>BILANCA!E19</f>
        <v>54907.62000000001</v>
      </c>
      <c r="E1024" s="2">
        <v>0</v>
      </c>
      <c r="F1024" s="2">
        <v>0</v>
      </c>
      <c r="G1024" s="3">
        <f t="shared" si="38"/>
        <v>1742.8082000000004</v>
      </c>
      <c r="H1024" s="3">
        <f t="shared" si="35"/>
        <v>0.44000000000232831</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2833.32</v>
      </c>
      <c r="D1025" s="2">
        <f>BILANCA!E20</f>
        <v>2833.32</v>
      </c>
      <c r="E1025" s="2">
        <v>0</v>
      </c>
      <c r="F1025" s="2">
        <v>0</v>
      </c>
      <c r="G1025" s="3">
        <f t="shared" si="38"/>
        <v>127.49940000000001</v>
      </c>
      <c r="H1025" s="3">
        <f t="shared" si="35"/>
        <v>0.64000000000032742</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5987.5</v>
      </c>
      <c r="E1026" s="2">
        <v>0</v>
      </c>
      <c r="F1026" s="2">
        <v>0</v>
      </c>
      <c r="G1026" s="3">
        <f t="shared" si="38"/>
        <v>191.6</v>
      </c>
      <c r="H1026" s="3">
        <f t="shared" si="35"/>
        <v>0.5</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102563.66</v>
      </c>
      <c r="D1027" s="2">
        <f>BILANCA!E22</f>
        <v>102563.66</v>
      </c>
      <c r="E1027" s="2">
        <v>0</v>
      </c>
      <c r="F1027" s="2">
        <v>0</v>
      </c>
      <c r="G1027" s="3">
        <f t="shared" si="38"/>
        <v>5230.7466600000007</v>
      </c>
      <c r="H1027" s="3">
        <f t="shared" si="35"/>
        <v>0.67999999999301508</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90725.92</v>
      </c>
      <c r="D1033" s="2">
        <f>BILANCA!E28</f>
        <v>56476.86</v>
      </c>
      <c r="E1033" s="2">
        <v>0</v>
      </c>
      <c r="F1033" s="2">
        <v>0</v>
      </c>
      <c r="G1033" s="3">
        <f t="shared" si="38"/>
        <v>4684.6317199999994</v>
      </c>
      <c r="H1033" s="3">
        <f t="shared" si="35"/>
        <v>0.22000000000116415</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331773.78999999998</v>
      </c>
      <c r="D1034" s="2">
        <f>BILANCA!E29</f>
        <v>297524.73</v>
      </c>
      <c r="E1034" s="2">
        <v>0</v>
      </c>
      <c r="F1034" s="2">
        <v>0</v>
      </c>
      <c r="G1034" s="3">
        <f t="shared" si="38"/>
        <v>22243.757999999998</v>
      </c>
      <c r="H1034" s="3">
        <f t="shared" si="35"/>
        <v>0.48000000003958121</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331773.78999999998</v>
      </c>
      <c r="D1035" s="2">
        <f>BILANCA!E30</f>
        <v>331773.78999999998</v>
      </c>
      <c r="E1035" s="2">
        <v>0</v>
      </c>
      <c r="F1035" s="2">
        <v>0</v>
      </c>
      <c r="G1035" s="3">
        <f t="shared" si="38"/>
        <v>24883.034250000001</v>
      </c>
      <c r="H1035" s="3">
        <f t="shared" si="35"/>
        <v>0.42000000004190952</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34249.06</v>
      </c>
      <c r="E1039" s="2">
        <v>0</v>
      </c>
      <c r="F1039" s="2">
        <v>0</v>
      </c>
      <c r="G1039" s="3">
        <f t="shared" si="38"/>
        <v>1986.4454799999999</v>
      </c>
      <c r="H1039" s="3">
        <f t="shared" si="35"/>
        <v>5.9999999997671694E-2</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51659.25</v>
      </c>
      <c r="D1059" s="2">
        <f>BILANCA!E54</f>
        <v>54673.58</v>
      </c>
      <c r="E1059" s="2">
        <v>0</v>
      </c>
      <c r="F1059" s="2">
        <v>0</v>
      </c>
      <c r="G1059" s="3">
        <f t="shared" si="38"/>
        <v>7889.3140900000008</v>
      </c>
      <c r="H1059" s="3">
        <f t="shared" si="35"/>
        <v>0.66999999999825377</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51659.25</v>
      </c>
      <c r="D1060" s="2">
        <f>BILANCA!E55</f>
        <v>54673.58</v>
      </c>
      <c r="E1060" s="2">
        <v>0</v>
      </c>
      <c r="F1060" s="2">
        <v>0</v>
      </c>
      <c r="G1060" s="3">
        <f t="shared" si="38"/>
        <v>8050.3204999999998</v>
      </c>
      <c r="H1060" s="3">
        <f t="shared" si="35"/>
        <v>0.66999999999825377</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7266.25</v>
      </c>
      <c r="D1061" s="2">
        <f>BILANCA!E56</f>
        <v>1278.75</v>
      </c>
      <c r="E1061" s="2">
        <v>0</v>
      </c>
      <c r="F1061" s="2">
        <v>0</v>
      </c>
      <c r="G1061" s="3">
        <f t="shared" si="38"/>
        <v>501.01124999999996</v>
      </c>
      <c r="H1061" s="3">
        <f t="shared" si="35"/>
        <v>0.5</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7266.25</v>
      </c>
      <c r="D1063" s="2">
        <f>BILANCA!E58</f>
        <v>1278.75</v>
      </c>
      <c r="E1063" s="2">
        <v>0</v>
      </c>
      <c r="F1063" s="2">
        <v>0</v>
      </c>
      <c r="G1063" s="3">
        <f t="shared" si="38"/>
        <v>520.65874999999994</v>
      </c>
      <c r="H1063" s="3">
        <f t="shared" si="35"/>
        <v>0.5</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97521.97</v>
      </c>
      <c r="D1074" s="2">
        <f>BILANCA!E69</f>
        <v>22053.200000000001</v>
      </c>
      <c r="E1074" s="2">
        <v>0</v>
      </c>
      <c r="F1074" s="2">
        <v>0</v>
      </c>
      <c r="G1074" s="3">
        <f t="shared" si="38"/>
        <v>9064.2156800000012</v>
      </c>
      <c r="H1074" s="3">
        <f t="shared" si="35"/>
        <v>0.22999999999956344</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11927.9</v>
      </c>
      <c r="D1075" s="2">
        <f>BILANCA!E70</f>
        <v>14805.02</v>
      </c>
      <c r="E1075" s="2">
        <v>0</v>
      </c>
      <c r="F1075" s="2">
        <v>0</v>
      </c>
      <c r="G1075" s="3">
        <f t="shared" si="38"/>
        <v>2699.9661000000001</v>
      </c>
      <c r="H1075" s="3">
        <f t="shared" si="35"/>
        <v>0.12000000000080036</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11927.9</v>
      </c>
      <c r="D1076" s="2">
        <f>BILANCA!E71</f>
        <v>14805.02</v>
      </c>
      <c r="E1076" s="2">
        <v>0</v>
      </c>
      <c r="F1076" s="2">
        <v>0</v>
      </c>
      <c r="G1076" s="3">
        <f t="shared" si="38"/>
        <v>2741.5040400000003</v>
      </c>
      <c r="H1076" s="3">
        <f t="shared" si="35"/>
        <v>0.12000000000080036</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11927.9</v>
      </c>
      <c r="D1078" s="2">
        <f>BILANCA!E73</f>
        <v>14805.02</v>
      </c>
      <c r="E1078" s="2">
        <v>0</v>
      </c>
      <c r="F1078" s="2">
        <v>0</v>
      </c>
      <c r="G1078" s="3">
        <f t="shared" si="38"/>
        <v>2824.5799200000001</v>
      </c>
      <c r="H1078" s="3">
        <f t="shared" si="35"/>
        <v>0.12000000000080036</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5643.27</v>
      </c>
      <c r="D1087" s="2">
        <f>BILANCA!E82</f>
        <v>4482.7</v>
      </c>
      <c r="E1087" s="2">
        <v>0</v>
      </c>
      <c r="F1087" s="2">
        <v>0</v>
      </c>
      <c r="G1087" s="3">
        <f t="shared" si="38"/>
        <v>1124.8675899999998</v>
      </c>
      <c r="H1087" s="3">
        <f t="shared" si="35"/>
        <v>0.57000000000061846</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5643.27</v>
      </c>
      <c r="D1092" s="2">
        <f>BILANCA!E87</f>
        <v>4482.7</v>
      </c>
      <c r="E1092" s="2">
        <v>0</v>
      </c>
      <c r="F1092" s="2">
        <v>0</v>
      </c>
      <c r="G1092" s="3">
        <f t="shared" si="38"/>
        <v>1197.91094</v>
      </c>
      <c r="H1092" s="3">
        <f t="shared" si="35"/>
        <v>0.57000000000061846</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9"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2256.11</v>
      </c>
      <c r="D1152" s="2">
        <f>BILANCA!E147</f>
        <v>2765.48</v>
      </c>
      <c r="E1152" s="2">
        <v>0</v>
      </c>
      <c r="F1152" s="2">
        <v>0</v>
      </c>
      <c r="G1152" s="3">
        <f t="shared" si="38"/>
        <v>1105.7639399999998</v>
      </c>
      <c r="H1152" s="3">
        <f t="shared" si="41"/>
        <v>0.59000000000014552</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2256.11</v>
      </c>
      <c r="D1166" s="2">
        <f>BILANCA!E161</f>
        <v>2765.48</v>
      </c>
      <c r="E1166" s="2">
        <v>0</v>
      </c>
      <c r="F1166" s="2">
        <v>0</v>
      </c>
      <c r="G1166" s="3">
        <f t="shared" si="38"/>
        <v>1214.7829200000001</v>
      </c>
      <c r="H1166" s="3">
        <f t="shared" si="41"/>
        <v>0.59000000000014552</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77694.69</v>
      </c>
      <c r="D1176" s="2">
        <f>BILANCA!E171</f>
        <v>0</v>
      </c>
      <c r="E1176" s="2">
        <v>0</v>
      </c>
      <c r="F1176" s="2">
        <v>0</v>
      </c>
      <c r="G1176" s="3">
        <f t="shared" si="38"/>
        <v>12897.31854</v>
      </c>
      <c r="H1176" s="3">
        <f t="shared" si="41"/>
        <v>0.30999999999767169</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169</v>
      </c>
      <c r="C1179" s="2">
        <f>BILANCA!D174</f>
        <v>77694.69</v>
      </c>
      <c r="D1179" s="2">
        <f>BILANCA!E174</f>
        <v>0</v>
      </c>
      <c r="E1179" s="2">
        <v>0</v>
      </c>
      <c r="F1179" s="2">
        <v>0</v>
      </c>
      <c r="G1179" s="3">
        <f t="shared" si="38"/>
        <v>13130.402610000001</v>
      </c>
      <c r="H1179" s="3">
        <f t="shared" si="41"/>
        <v>0.30999999999767169</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170</v>
      </c>
      <c r="C1180" s="2">
        <f>BILANCA!D176</f>
        <v>451233.06999999995</v>
      </c>
      <c r="D1180" s="2">
        <f>BILANCA!E176</f>
        <v>375764.3</v>
      </c>
      <c r="E1180" s="2">
        <v>0</v>
      </c>
      <c r="F1180" s="2">
        <v>0</v>
      </c>
      <c r="G1180" s="3">
        <f t="shared" si="38"/>
        <v>204469.48389999999</v>
      </c>
      <c r="H1180" s="3">
        <f t="shared" si="41"/>
        <v>0.36999999993713573</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171</v>
      </c>
      <c r="C1181" s="2">
        <f>BILANCA!D177</f>
        <v>294503.65999999997</v>
      </c>
      <c r="D1181" s="2">
        <f>BILANCA!E177</f>
        <v>251682.38999999998</v>
      </c>
      <c r="E1181" s="2">
        <v>0</v>
      </c>
      <c r="F1181" s="2">
        <v>0</v>
      </c>
      <c r="G1181" s="3">
        <f t="shared" si="38"/>
        <v>136435.50323999999</v>
      </c>
      <c r="H1181" s="3">
        <f t="shared" si="41"/>
        <v>0.73000000001047738</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172</v>
      </c>
      <c r="C1182" s="2">
        <f>BILANCA!D178</f>
        <v>82579.199999999997</v>
      </c>
      <c r="D1182" s="2">
        <f>BILANCA!E178</f>
        <v>84800.03</v>
      </c>
      <c r="E1182" s="2">
        <v>0</v>
      </c>
      <c r="F1182" s="2">
        <v>0</v>
      </c>
      <c r="G1182" s="3">
        <f t="shared" si="38"/>
        <v>43374.832719999999</v>
      </c>
      <c r="H1182" s="3">
        <f t="shared" si="41"/>
        <v>0.22999999999592546</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173</v>
      </c>
      <c r="C1183" s="2">
        <f>BILANCA!D179</f>
        <v>78904.100000000006</v>
      </c>
      <c r="D1183" s="2">
        <f>BILANCA!E179</f>
        <v>80474.28</v>
      </c>
      <c r="E1183" s="2">
        <v>0</v>
      </c>
      <c r="F1183" s="2">
        <v>0</v>
      </c>
      <c r="G1183" s="3">
        <f t="shared" si="38"/>
        <v>41494.510179999997</v>
      </c>
      <c r="H1183" s="3">
        <f t="shared" si="41"/>
        <v>0.38000000000465661</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174</v>
      </c>
      <c r="C1184" s="2">
        <f>BILANCA!D180</f>
        <v>3562.2</v>
      </c>
      <c r="D1184" s="2">
        <f>BILANCA!E180</f>
        <v>4236.76</v>
      </c>
      <c r="E1184" s="2">
        <v>0</v>
      </c>
      <c r="F1184" s="2">
        <v>0</v>
      </c>
      <c r="G1184" s="3">
        <f t="shared" si="38"/>
        <v>2094.2152799999999</v>
      </c>
      <c r="H1184" s="3">
        <f t="shared" si="41"/>
        <v>0.43999999999959982</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175</v>
      </c>
      <c r="C1185" s="2">
        <f>BILANCA!D181</f>
        <v>0</v>
      </c>
      <c r="D1185" s="2">
        <f>BILANCA!E181</f>
        <v>88.99</v>
      </c>
      <c r="E1185" s="2">
        <v>0</v>
      </c>
      <c r="F1185" s="2">
        <v>0</v>
      </c>
      <c r="G1185" s="3">
        <f t="shared" si="38"/>
        <v>31.146499999999996</v>
      </c>
      <c r="H1185" s="3">
        <f t="shared" si="41"/>
        <v>1.0000000000005116E-2</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176</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177</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178</v>
      </c>
      <c r="C1188" s="2">
        <f>BILANCA!D184</f>
        <v>0</v>
      </c>
      <c r="D1188" s="2">
        <f>BILANCA!E184</f>
        <v>88.99</v>
      </c>
      <c r="E1188" s="2">
        <v>0</v>
      </c>
      <c r="F1188" s="2">
        <v>0</v>
      </c>
      <c r="G1188" s="3">
        <f t="shared" si="38"/>
        <v>31.680439999999997</v>
      </c>
      <c r="H1188" s="3">
        <f t="shared" si="41"/>
        <v>1.0000000000005116E-2</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179</v>
      </c>
      <c r="C1189" s="2">
        <f>BILANCA!D185</f>
        <v>0</v>
      </c>
      <c r="D1189" s="2">
        <f>BILANCA!E185</f>
        <v>0</v>
      </c>
      <c r="E1189" s="2">
        <v>0</v>
      </c>
      <c r="F1189" s="2">
        <v>0</v>
      </c>
      <c r="G1189" s="3">
        <f t="shared" si="38"/>
        <v>0</v>
      </c>
      <c r="H1189" s="3">
        <f t="shared" si="41"/>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180</v>
      </c>
      <c r="C1190" s="2">
        <f>BILANCA!D186</f>
        <v>0</v>
      </c>
      <c r="D1190" s="2">
        <f>BILANCA!E186</f>
        <v>0</v>
      </c>
      <c r="E1190" s="2">
        <v>0</v>
      </c>
      <c r="F1190" s="2">
        <v>0</v>
      </c>
      <c r="G1190" s="3">
        <f>B1190/1000*C1190+B1190/500*D1190</f>
        <v>0</v>
      </c>
      <c r="H1190" s="3">
        <f>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181</v>
      </c>
      <c r="C1191" s="2">
        <f>BILANCA!D187</f>
        <v>0</v>
      </c>
      <c r="D1191" s="2">
        <f>BILANCA!E187</f>
        <v>0</v>
      </c>
      <c r="E1191" s="2">
        <v>0</v>
      </c>
      <c r="F1191" s="2">
        <v>0</v>
      </c>
      <c r="G1191" s="3">
        <f t="shared" ref="G1191:G1197" si="42">B1191/1000*C1191+B1191/500*D1191</f>
        <v>0</v>
      </c>
      <c r="H1191" s="3">
        <f t="shared" ref="H1191:H1197" si="43">ABS(C1191-ROUND(C1191,0))+ABS(D1191-ROUND(D1191,0))</f>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182</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183</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184</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185</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186</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187</v>
      </c>
      <c r="C1197" s="2">
        <f>BILANCA!D193</f>
        <v>0</v>
      </c>
      <c r="D1197" s="2">
        <f>BILANCA!E193</f>
        <v>0</v>
      </c>
      <c r="E1197" s="2">
        <v>0</v>
      </c>
      <c r="F1197" s="2">
        <v>0</v>
      </c>
      <c r="G1197" s="3">
        <f t="shared" si="42"/>
        <v>0</v>
      </c>
      <c r="H1197" s="3">
        <f t="shared" si="43"/>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188</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189</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190</v>
      </c>
      <c r="C1200" s="2">
        <f>BILANCA!D196</f>
        <v>112.9</v>
      </c>
      <c r="D1200" s="2">
        <f>BILANCA!E196</f>
        <v>0</v>
      </c>
      <c r="E1200" s="2">
        <v>0</v>
      </c>
      <c r="F1200" s="2">
        <v>0</v>
      </c>
      <c r="G1200" s="3">
        <f t="shared" si="38"/>
        <v>21.451000000000001</v>
      </c>
      <c r="H1200" s="3">
        <f t="shared" si="41"/>
        <v>9.9999999999994316E-2</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191</v>
      </c>
      <c r="C1201" s="2">
        <f>BILANCA!D197</f>
        <v>0</v>
      </c>
      <c r="D1201" s="2">
        <f>BILANCA!E197</f>
        <v>0</v>
      </c>
      <c r="E1201" s="2">
        <v>0</v>
      </c>
      <c r="F1201" s="2">
        <v>0</v>
      </c>
      <c r="G1201" s="3">
        <f t="shared" si="38"/>
        <v>0</v>
      </c>
      <c r="H1201" s="3">
        <f t="shared" si="41"/>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192</v>
      </c>
      <c r="C1202" s="2">
        <f>BILANCA!D198</f>
        <v>0</v>
      </c>
      <c r="D1202" s="2">
        <f>BILANCA!E198</f>
        <v>0</v>
      </c>
      <c r="E1202" s="2">
        <v>0</v>
      </c>
      <c r="F1202" s="2">
        <v>0</v>
      </c>
      <c r="G1202" s="3">
        <f t="shared" ref="G1202:G1206" si="44">B1202/1000*C1202+B1202/500*D1202</f>
        <v>0</v>
      </c>
      <c r="H1202" s="3">
        <f t="shared" ref="H1202:H1206" si="45">ABS(C1202-ROUND(C1202,0))+ABS(D1202-ROUND(D1202,0))</f>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193</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194</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195</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196</v>
      </c>
      <c r="C1206" s="2">
        <f>BILANCA!D202</f>
        <v>0</v>
      </c>
      <c r="D1206" s="2">
        <f>BILANCA!E202</f>
        <v>0</v>
      </c>
      <c r="E1206" s="2">
        <v>0</v>
      </c>
      <c r="F1206" s="2">
        <v>0</v>
      </c>
      <c r="G1206" s="3">
        <f t="shared" si="44"/>
        <v>0</v>
      </c>
      <c r="H1206" s="3">
        <f t="shared" si="45"/>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197</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198</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199</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200</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201</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202</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203</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204</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205</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206</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207</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208</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209</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210</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211</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212</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213</v>
      </c>
      <c r="C1223" s="2">
        <f>BILANCA!D219</f>
        <v>211924.46</v>
      </c>
      <c r="D1223" s="2">
        <f>BILANCA!E219</f>
        <v>166882.35999999999</v>
      </c>
      <c r="E1223" s="2">
        <v>0</v>
      </c>
      <c r="F1223" s="2">
        <v>0</v>
      </c>
      <c r="G1223" s="3">
        <f t="shared" si="38"/>
        <v>116231.79533999998</v>
      </c>
      <c r="H1223" s="3">
        <f t="shared" si="41"/>
        <v>0.81999999997788109</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214</v>
      </c>
      <c r="C1224" s="2">
        <f>BILANCA!D220</f>
        <v>211924.46</v>
      </c>
      <c r="D1224" s="2">
        <f>BILANCA!E220</f>
        <v>166882.35999999999</v>
      </c>
      <c r="E1224" s="2">
        <v>0</v>
      </c>
      <c r="F1224" s="2">
        <v>0</v>
      </c>
      <c r="G1224" s="3">
        <f t="shared" si="38"/>
        <v>116777.48452</v>
      </c>
      <c r="H1224" s="3">
        <f t="shared" si="41"/>
        <v>0.81999999997788109</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215</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216</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217</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218</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219</v>
      </c>
      <c r="C1229" s="2">
        <f>BILANCA!D225</f>
        <v>211924.46</v>
      </c>
      <c r="D1229" s="2">
        <f>BILANCA!E225</f>
        <v>166882.35999999999</v>
      </c>
      <c r="E1229" s="2">
        <v>0</v>
      </c>
      <c r="F1229" s="2">
        <v>0</v>
      </c>
      <c r="G1229" s="3">
        <f t="shared" si="38"/>
        <v>119505.93041999999</v>
      </c>
      <c r="H1229" s="3">
        <f t="shared" si="41"/>
        <v>0.81999999997788109</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220</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221</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222</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223</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224</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225</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226</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227</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228</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229</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230</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231</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232</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233</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234</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235</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236</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237</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238</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239</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240</v>
      </c>
      <c r="C1250" s="2">
        <f>BILANCA!D246</f>
        <v>0</v>
      </c>
      <c r="D1250" s="2">
        <f>BILANCA!E246</f>
        <v>0</v>
      </c>
      <c r="E1250" s="2">
        <v>0</v>
      </c>
      <c r="F1250" s="2">
        <v>0</v>
      </c>
      <c r="G1250" s="3">
        <f t="shared" si="38"/>
        <v>0</v>
      </c>
      <c r="H1250" s="3">
        <f t="shared" si="41"/>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241</v>
      </c>
      <c r="C1251" s="2">
        <f>BILANCA!D247</f>
        <v>0</v>
      </c>
      <c r="D1251" s="2">
        <f>BILANCA!E247</f>
        <v>0</v>
      </c>
      <c r="E1251" s="2">
        <v>0</v>
      </c>
      <c r="F1251" s="2">
        <v>0</v>
      </c>
      <c r="G1251" s="3">
        <f>B1251/1000*C1251+B1251/500*D1251</f>
        <v>0</v>
      </c>
      <c r="H1251" s="3">
        <f>ABS(C1251-ROUND(C1251,0))+ABS(D1251-ROUND(D1251,0))</f>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242</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243</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244</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245</v>
      </c>
      <c r="C1255" s="2">
        <f>BILANCA!D251</f>
        <v>156729.40999999995</v>
      </c>
      <c r="D1255" s="2">
        <f>BILANCA!E251</f>
        <v>124081.90999999999</v>
      </c>
      <c r="E1255" s="2">
        <v>0</v>
      </c>
      <c r="F1255" s="2">
        <v>0</v>
      </c>
      <c r="G1255" s="3">
        <f t="shared" si="38"/>
        <v>99198.841349999973</v>
      </c>
      <c r="H1255" s="3">
        <f t="shared" si="41"/>
        <v>0.49999999995634425</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246</v>
      </c>
      <c r="C1256" s="2">
        <f>BILANCA!D252</f>
        <v>142408.50999999998</v>
      </c>
      <c r="D1256" s="2">
        <f>BILANCA!E252</f>
        <v>187450.61</v>
      </c>
      <c r="E1256" s="2">
        <v>0</v>
      </c>
      <c r="F1256" s="2">
        <v>0</v>
      </c>
      <c r="G1256" s="3">
        <f t="shared" si="38"/>
        <v>127258.19357999999</v>
      </c>
      <c r="H1256" s="3">
        <f t="shared" si="41"/>
        <v>0.88000000003376044</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247</v>
      </c>
      <c r="C1257" s="2">
        <f>BILANCA!D253</f>
        <v>354332.97</v>
      </c>
      <c r="D1257" s="2">
        <f>BILANCA!E253</f>
        <v>354332.97</v>
      </c>
      <c r="E1257" s="2">
        <v>0</v>
      </c>
      <c r="F1257" s="2">
        <v>0</v>
      </c>
      <c r="G1257" s="3">
        <f t="shared" si="38"/>
        <v>262560.73077000002</v>
      </c>
      <c r="H1257" s="3">
        <f t="shared" si="41"/>
        <v>6.0000000055879354E-2</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248</v>
      </c>
      <c r="C1258" s="2">
        <f>BILANCA!D254</f>
        <v>211924.46</v>
      </c>
      <c r="D1258" s="2">
        <f>BILANCA!E254</f>
        <v>166882.35999999999</v>
      </c>
      <c r="E1258" s="2">
        <v>0</v>
      </c>
      <c r="F1258" s="2">
        <v>0</v>
      </c>
      <c r="G1258" s="3">
        <f t="shared" si="38"/>
        <v>135330.91664000001</v>
      </c>
      <c r="H1258" s="3">
        <f t="shared" si="41"/>
        <v>0.81999999997788109</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249</v>
      </c>
      <c r="C1259" s="2">
        <f>BILANCA!D255</f>
        <v>12064.789999999979</v>
      </c>
      <c r="D1259" s="2">
        <f>BILANCA!E255</f>
        <v>-66134.179999999993</v>
      </c>
      <c r="E1259" s="2">
        <v>0</v>
      </c>
      <c r="F1259" s="2">
        <v>0</v>
      </c>
      <c r="G1259" s="3">
        <f t="shared" si="38"/>
        <v>-29930.68893</v>
      </c>
      <c r="H1259" s="3">
        <f t="shared" si="41"/>
        <v>0.39000000001396984</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250</v>
      </c>
      <c r="C1260" s="2">
        <f>BILANCA!D256</f>
        <v>390949.29</v>
      </c>
      <c r="D1260" s="2">
        <f>BILANCA!E256</f>
        <v>0</v>
      </c>
      <c r="E1260" s="2">
        <v>0</v>
      </c>
      <c r="F1260" s="2">
        <v>0</v>
      </c>
      <c r="G1260" s="3">
        <f t="shared" si="38"/>
        <v>97737.322499999995</v>
      </c>
      <c r="H1260" s="3">
        <f t="shared" si="41"/>
        <v>0.28999999997904524</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251</v>
      </c>
      <c r="C1261" s="2">
        <f>BILANCA!D257</f>
        <v>179024.83</v>
      </c>
      <c r="D1261" s="2">
        <f>BILANCA!E257</f>
        <v>0</v>
      </c>
      <c r="E1261" s="2">
        <v>0</v>
      </c>
      <c r="F1261" s="2">
        <v>0</v>
      </c>
      <c r="G1261" s="3">
        <f t="shared" si="38"/>
        <v>44935.232329999999</v>
      </c>
      <c r="H1261" s="3">
        <f t="shared" si="41"/>
        <v>0.17000000001280569</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252</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253</v>
      </c>
      <c r="C1263" s="2">
        <f>BILANCA!D259</f>
        <v>211924.46</v>
      </c>
      <c r="D1263" s="2">
        <f>BILANCA!E259</f>
        <v>0</v>
      </c>
      <c r="E1263" s="2">
        <v>0</v>
      </c>
      <c r="F1263" s="2">
        <v>0</v>
      </c>
      <c r="G1263" s="3">
        <f t="shared" si="38"/>
        <v>53616.888379999997</v>
      </c>
      <c r="H1263" s="3">
        <f t="shared" si="41"/>
        <v>0.45999999999185093</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254</v>
      </c>
      <c r="C1264" s="2">
        <f>BILANCA!D260</f>
        <v>378884.5</v>
      </c>
      <c r="D1264" s="2">
        <f>BILANCA!E260</f>
        <v>66134.179999999993</v>
      </c>
      <c r="E1264" s="2">
        <v>0</v>
      </c>
      <c r="F1264" s="2">
        <v>0</v>
      </c>
      <c r="G1264" s="3">
        <f t="shared" si="38"/>
        <v>129832.82644</v>
      </c>
      <c r="H1264" s="3">
        <f t="shared" si="41"/>
        <v>0.67999999999301508</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255</v>
      </c>
      <c r="C1265" s="2">
        <f>BILANCA!D261</f>
        <v>0</v>
      </c>
      <c r="D1265" s="2">
        <f>BILANCA!E261</f>
        <v>66134.179999999993</v>
      </c>
      <c r="E1265" s="2">
        <v>0</v>
      </c>
      <c r="F1265" s="2">
        <v>0</v>
      </c>
      <c r="G1265" s="3">
        <f t="shared" si="38"/>
        <v>33728.431799999998</v>
      </c>
      <c r="H1265" s="3">
        <f t="shared" si="41"/>
        <v>0.17999999999301508</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256</v>
      </c>
      <c r="C1266" s="2">
        <f>BILANCA!D262</f>
        <v>378884.5</v>
      </c>
      <c r="D1266" s="2">
        <f>BILANCA!E262</f>
        <v>0</v>
      </c>
      <c r="E1266" s="2">
        <v>0</v>
      </c>
      <c r="F1266" s="2">
        <v>0</v>
      </c>
      <c r="G1266" s="3">
        <f t="shared" si="38"/>
        <v>96994.432000000001</v>
      </c>
      <c r="H1266" s="3">
        <f t="shared" si="41"/>
        <v>0.5</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257</v>
      </c>
      <c r="C1267" s="2">
        <f>BILANCA!D263</f>
        <v>0</v>
      </c>
      <c r="D1267" s="2">
        <f>BILANCA!E263</f>
        <v>0</v>
      </c>
      <c r="E1267" s="2">
        <v>0</v>
      </c>
      <c r="F1267" s="2">
        <v>0</v>
      </c>
      <c r="G1267" s="3">
        <f t="shared" si="38"/>
        <v>0</v>
      </c>
      <c r="H1267" s="3">
        <f t="shared" si="41"/>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258</v>
      </c>
      <c r="C1268" s="2">
        <f>BILANCA!D264</f>
        <v>0</v>
      </c>
      <c r="D1268" s="2">
        <f>BILANCA!E264</f>
        <v>0</v>
      </c>
      <c r="E1268" s="2">
        <v>0</v>
      </c>
      <c r="F1268" s="2">
        <v>0</v>
      </c>
      <c r="G1268" s="3">
        <f>B1268/1000*C1268+B1268/500*D1268</f>
        <v>0</v>
      </c>
      <c r="H1268" s="3">
        <f>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259</v>
      </c>
      <c r="C1269" s="2">
        <f>BILANCA!D265</f>
        <v>0</v>
      </c>
      <c r="D1269" s="2">
        <f>BILANCA!E265</f>
        <v>0</v>
      </c>
      <c r="E1269" s="2">
        <v>0</v>
      </c>
      <c r="F1269" s="2">
        <v>0</v>
      </c>
      <c r="G1269" s="3">
        <f t="shared" ref="G1269:G1277" si="46">B1269/1000*C1269+B1269/500*D1269</f>
        <v>0</v>
      </c>
      <c r="H1269" s="3">
        <f t="shared" ref="H1269:H1277" si="47">ABS(C1269-ROUND(C1269,0))+ABS(D1269-ROUND(D1269,0))</f>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260</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261</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262</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263</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264</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265</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266</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267</v>
      </c>
      <c r="C1277" s="2">
        <f>BILANCA!D273</f>
        <v>0</v>
      </c>
      <c r="D1277" s="2">
        <f>BILANCA!E273</f>
        <v>0</v>
      </c>
      <c r="E1277" s="2">
        <v>0</v>
      </c>
      <c r="F1277" s="2">
        <v>0</v>
      </c>
      <c r="G1277" s="3">
        <f t="shared" si="46"/>
        <v>0</v>
      </c>
      <c r="H1277" s="3">
        <f t="shared" si="47"/>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268</v>
      </c>
      <c r="C1278" s="2">
        <f>BILANCA!D274</f>
        <v>2256.11</v>
      </c>
      <c r="D1278" s="2">
        <f>BILANCA!E274</f>
        <v>2765.48</v>
      </c>
      <c r="E1278" s="2">
        <v>0</v>
      </c>
      <c r="F1278" s="2">
        <v>0</v>
      </c>
      <c r="G1278" s="3">
        <f t="shared" si="38"/>
        <v>2086.9347600000001</v>
      </c>
      <c r="H1278" s="3">
        <f t="shared" si="41"/>
        <v>0.59000000000014552</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269</v>
      </c>
      <c r="C1279" s="2">
        <f>BILANCA!D275</f>
        <v>0</v>
      </c>
      <c r="D1279" s="2">
        <f>BILANCA!E275</f>
        <v>0</v>
      </c>
      <c r="E1279" s="2">
        <v>0</v>
      </c>
      <c r="F1279" s="2">
        <v>0</v>
      </c>
      <c r="G1279" s="3">
        <f t="shared" ref="G1279:G1294" si="48">B1279/1000*C1279+B1279/500*D1279</f>
        <v>0</v>
      </c>
      <c r="H1279" s="3">
        <f t="shared" ref="H1279:H1294" si="49">ABS(C1279-ROUND(C1279,0))+ABS(D1279-ROUND(D1279,0))</f>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270</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271</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272</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273</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274</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275</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276</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277</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278</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279</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280</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281</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282</v>
      </c>
      <c r="C1292" s="2">
        <f>BILANCA!D288</f>
        <v>2256.11</v>
      </c>
      <c r="D1292" s="2">
        <f>BILANCA!E288</f>
        <v>2765.48</v>
      </c>
      <c r="E1292" s="2">
        <v>0</v>
      </c>
      <c r="F1292" s="2">
        <v>0</v>
      </c>
      <c r="G1292" s="3">
        <f t="shared" si="48"/>
        <v>2195.9537399999999</v>
      </c>
      <c r="H1292" s="3">
        <f t="shared" si="49"/>
        <v>0.59000000000014552</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283</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284</v>
      </c>
      <c r="C1294" s="2">
        <f>BILANCA!D290</f>
        <v>0</v>
      </c>
      <c r="D1294" s="2">
        <f>BILANCA!E290</f>
        <v>0</v>
      </c>
      <c r="E1294" s="2">
        <v>0</v>
      </c>
      <c r="F1294" s="2">
        <v>0</v>
      </c>
      <c r="G1294" s="3">
        <f t="shared" si="48"/>
        <v>0</v>
      </c>
      <c r="H1294" s="3">
        <f t="shared" si="49"/>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285</v>
      </c>
      <c r="C1295" s="2">
        <f>BILANCA!D291</f>
        <v>0</v>
      </c>
      <c r="D1295" s="2">
        <f>BILANCA!E291</f>
        <v>0</v>
      </c>
      <c r="E1295" s="2">
        <v>0</v>
      </c>
      <c r="F1295" s="2">
        <v>0</v>
      </c>
      <c r="G1295" s="3">
        <f t="shared" si="38"/>
        <v>0</v>
      </c>
      <c r="H1295" s="3">
        <f t="shared" si="41"/>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286</v>
      </c>
      <c r="C1296" s="2">
        <f>BILANCA!D292</f>
        <v>0</v>
      </c>
      <c r="D1296" s="2">
        <f>BILANCA!E292</f>
        <v>0</v>
      </c>
      <c r="E1296" s="2">
        <v>0</v>
      </c>
      <c r="F1296" s="2">
        <v>0</v>
      </c>
      <c r="G1296" s="3">
        <f t="shared" ref="G1296:G1299" si="50">B1296/1000*C1296+B1296/500*D1296</f>
        <v>0</v>
      </c>
      <c r="H1296" s="3">
        <f t="shared" ref="H1296:H1299" si="51">ABS(C1296-ROUND(C1296,0))+ABS(D1296-ROUND(D1296,0))</f>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287</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288</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289</v>
      </c>
      <c r="C1299" s="2">
        <f>BILANCA!D295</f>
        <v>0</v>
      </c>
      <c r="D1299" s="2">
        <f>BILANCA!E295</f>
        <v>0</v>
      </c>
      <c r="E1299" s="2">
        <v>0</v>
      </c>
      <c r="F1299" s="2">
        <v>0</v>
      </c>
      <c r="G1299" s="3">
        <f t="shared" si="50"/>
        <v>0</v>
      </c>
      <c r="H1299" s="3">
        <f t="shared" si="5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290</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291</v>
      </c>
      <c r="C1301" s="2">
        <f>BILANCA!D297</f>
        <v>384011.18</v>
      </c>
      <c r="D1301" s="2">
        <f>BILANCA!E297</f>
        <v>384011.18</v>
      </c>
      <c r="E1301" s="2">
        <v>0</v>
      </c>
      <c r="F1301" s="2">
        <v>0</v>
      </c>
      <c r="G1301" s="3">
        <f t="shared" si="38"/>
        <v>335241.76013999997</v>
      </c>
      <c r="H1301" s="3">
        <f t="shared" si="41"/>
        <v>0.35999999998603016</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292</v>
      </c>
      <c r="C1302" s="2">
        <f>BILANCA!D298</f>
        <v>384011.18</v>
      </c>
      <c r="D1302" s="2">
        <f>BILANCA!E298</f>
        <v>384011.18</v>
      </c>
      <c r="E1302" s="2">
        <v>0</v>
      </c>
      <c r="F1302" s="2">
        <v>0</v>
      </c>
      <c r="G1302" s="3">
        <f t="shared" si="38"/>
        <v>336393.79368</v>
      </c>
      <c r="H1302" s="3">
        <f t="shared" si="41"/>
        <v>0.35999999998603016</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293</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294</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295</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296</v>
      </c>
      <c r="C1306" s="2">
        <f>BILANCA!D303</f>
        <v>2256.11</v>
      </c>
      <c r="D1306" s="2">
        <f>BILANCA!E303</f>
        <v>2765.48</v>
      </c>
      <c r="E1306" s="2">
        <v>0</v>
      </c>
      <c r="F1306" s="2">
        <v>0</v>
      </c>
      <c r="G1306" s="3">
        <f t="shared" si="38"/>
        <v>2304.9727200000002</v>
      </c>
      <c r="H1306" s="3">
        <f t="shared" si="41"/>
        <v>0.59000000000014552</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297</v>
      </c>
      <c r="C1307" s="2">
        <f>BILANCA!D304</f>
        <v>0</v>
      </c>
      <c r="D1307" s="2">
        <f>BILANCA!E304</f>
        <v>0</v>
      </c>
      <c r="E1307" s="2">
        <v>0</v>
      </c>
      <c r="F1307" s="2">
        <v>0</v>
      </c>
      <c r="G1307" s="3">
        <f>B1307/1000*C1307+B1307/500*D1307</f>
        <v>0</v>
      </c>
      <c r="H1307" s="3">
        <f>ABS(C1307-ROUND(C1307,0))+ABS(D1307-ROUND(D1307,0))</f>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298</v>
      </c>
      <c r="C1308" s="2">
        <f>BILANCA!D305</f>
        <v>0</v>
      </c>
      <c r="D1308" s="2">
        <f>BILANCA!E305</f>
        <v>0</v>
      </c>
      <c r="E1308" s="2">
        <v>0</v>
      </c>
      <c r="F1308" s="2">
        <v>0</v>
      </c>
      <c r="G1308" s="3">
        <f t="shared" ref="G1308:G1581" si="52">B1308/1000*C1308+B1308/500*D1308</f>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299</v>
      </c>
      <c r="C1309" s="2">
        <f>BILANCA!D306</f>
        <v>0</v>
      </c>
      <c r="D1309" s="2">
        <f>BILANCA!E306</f>
        <v>0</v>
      </c>
      <c r="E1309" s="2">
        <v>0</v>
      </c>
      <c r="F1309" s="2">
        <v>0</v>
      </c>
      <c r="G1309" s="3">
        <f t="shared" si="52"/>
        <v>0</v>
      </c>
      <c r="H1309" s="3">
        <f t="shared" si="41"/>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300</v>
      </c>
      <c r="C1310" s="2">
        <f>BILANCA!D307</f>
        <v>0</v>
      </c>
      <c r="D1310" s="2">
        <f>BILANCA!E307</f>
        <v>0</v>
      </c>
      <c r="E1310" s="2">
        <v>0</v>
      </c>
      <c r="F1310" s="2">
        <v>0</v>
      </c>
      <c r="G1310" s="3">
        <f>B1310/1000*C1310+B1310/500*D1310</f>
        <v>0</v>
      </c>
      <c r="H1310" s="3">
        <f>ABS(C1310-ROUND(C1310,0))+ABS(D1310-ROUND(D1310,0))</f>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301</v>
      </c>
      <c r="C1311" s="2">
        <f>BILANCA!D308</f>
        <v>5643.27</v>
      </c>
      <c r="D1311" s="2">
        <f>BILANCA!E308</f>
        <v>4482.7</v>
      </c>
      <c r="E1311" s="2">
        <v>0</v>
      </c>
      <c r="F1311" s="2">
        <v>0</v>
      </c>
      <c r="G1311" s="3">
        <f t="shared" si="52"/>
        <v>4397.2096700000002</v>
      </c>
      <c r="H1311" s="3">
        <f t="shared" si="41"/>
        <v>0.57000000000061846</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302</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303</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304</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305</v>
      </c>
      <c r="C1315" s="2">
        <f>BILANCA!D312</f>
        <v>0</v>
      </c>
      <c r="D1315" s="2">
        <f>BILANCA!E312</f>
        <v>0</v>
      </c>
      <c r="E1315" s="2">
        <v>0</v>
      </c>
      <c r="F1315" s="2">
        <v>0</v>
      </c>
      <c r="G1315" s="3">
        <f t="shared" si="52"/>
        <v>0</v>
      </c>
      <c r="H1315" s="3">
        <f t="shared" si="41"/>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306</v>
      </c>
      <c r="C1316" s="2">
        <f>BILANCA!D313</f>
        <v>0</v>
      </c>
      <c r="D1316" s="2">
        <f>BILANCA!E313</f>
        <v>0</v>
      </c>
      <c r="E1316" s="2">
        <v>0</v>
      </c>
      <c r="F1316" s="2">
        <v>0</v>
      </c>
      <c r="G1316" s="3">
        <f t="shared" ref="G1316:G1325" si="53">B1316/1000*C1316+B1316/500*D1316</f>
        <v>0</v>
      </c>
      <c r="H1316" s="3">
        <f t="shared" ref="H1316:H1325" si="54">ABS(C1316-ROUND(C1316,0))+ABS(D1316-ROUND(D1316,0))</f>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307</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308</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309</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310</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311</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312</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313</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314</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315</v>
      </c>
      <c r="C1325" s="2">
        <f>BILANCA!D322</f>
        <v>0</v>
      </c>
      <c r="D1325" s="2">
        <f>BILANCA!E322</f>
        <v>0</v>
      </c>
      <c r="E1325" s="2">
        <v>0</v>
      </c>
      <c r="F1325" s="2">
        <v>0</v>
      </c>
      <c r="G1325" s="3">
        <f t="shared" si="53"/>
        <v>0</v>
      </c>
      <c r="H1325" s="3">
        <f t="shared" si="54"/>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316</v>
      </c>
      <c r="C1326" s="2">
        <f>BILANCA!D323</f>
        <v>0</v>
      </c>
      <c r="D1326" s="2">
        <f>BILANCA!E323</f>
        <v>0</v>
      </c>
      <c r="E1326" s="2">
        <v>0</v>
      </c>
      <c r="F1326" s="2">
        <v>0</v>
      </c>
      <c r="G1326" s="3">
        <f t="shared" ref="G1326:G1337" si="55">B1326/1000*C1326+B1326/500*D1326</f>
        <v>0</v>
      </c>
      <c r="H1326" s="3">
        <f t="shared" ref="H1326:H1337" si="56">ABS(C1326-ROUND(C1326,0))+ABS(D1326-ROUND(D1326,0))</f>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317</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318</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319</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320</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321</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322</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323</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324</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325</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326</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327</v>
      </c>
      <c r="C1337" s="2">
        <f>BILANCA!D334</f>
        <v>0</v>
      </c>
      <c r="D1337" s="2">
        <f>BILANCA!E334</f>
        <v>0</v>
      </c>
      <c r="E1337" s="2">
        <v>0</v>
      </c>
      <c r="F1337" s="2">
        <v>0</v>
      </c>
      <c r="G1337" s="3">
        <f t="shared" si="55"/>
        <v>0</v>
      </c>
      <c r="H1337" s="3">
        <f t="shared" si="56"/>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328</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329</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330</v>
      </c>
      <c r="C1340" s="2">
        <f>BILANCA!D337</f>
        <v>82579.199999999997</v>
      </c>
      <c r="D1340" s="2">
        <f>BILANCA!E337</f>
        <v>84800.03</v>
      </c>
      <c r="E1340" s="2">
        <v>0</v>
      </c>
      <c r="F1340" s="2">
        <v>0</v>
      </c>
      <c r="G1340" s="3">
        <f t="shared" si="52"/>
        <v>83219.155800000008</v>
      </c>
      <c r="H1340" s="3">
        <f t="shared" si="41"/>
        <v>0.22999999999592546</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331</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332</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333</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334</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335</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336</v>
      </c>
      <c r="C1346" s="2">
        <f>BILANCA!D343</f>
        <v>211924.46</v>
      </c>
      <c r="D1346" s="2">
        <f>BILANCA!E343</f>
        <v>166882.35999999999</v>
      </c>
      <c r="E1346" s="2">
        <v>0</v>
      </c>
      <c r="F1346" s="2">
        <v>0</v>
      </c>
      <c r="G1346" s="3">
        <f t="shared" si="52"/>
        <v>183351.56448</v>
      </c>
      <c r="H1346" s="3">
        <f t="shared" si="41"/>
        <v>0.81999999997788109</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337</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338</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339</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340</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341</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342</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343</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344</v>
      </c>
      <c r="C1354" s="2">
        <f>BILANCA!D351</f>
        <v>211924.46</v>
      </c>
      <c r="D1354" s="2">
        <f>BILANCA!E351</f>
        <v>166882.35999999999</v>
      </c>
      <c r="E1354" s="2">
        <v>0</v>
      </c>
      <c r="F1354" s="2">
        <v>0</v>
      </c>
      <c r="G1354" s="3">
        <f t="shared" si="52"/>
        <v>187717.07791999995</v>
      </c>
      <c r="H1354" s="3">
        <f t="shared" si="41"/>
        <v>0.81999999997788109</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345</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346</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347</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348</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349</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350</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351</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352</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353</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354</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355</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356</v>
      </c>
      <c r="C1366" s="2">
        <f>BILANCA!D363</f>
        <v>0</v>
      </c>
      <c r="D1366" s="2">
        <f>BILANCA!E363</f>
        <v>0</v>
      </c>
      <c r="E1366" s="2">
        <v>0</v>
      </c>
      <c r="F1366" s="2">
        <v>0</v>
      </c>
      <c r="G1366" s="3">
        <f t="shared" si="52"/>
        <v>0</v>
      </c>
      <c r="H1366" s="3">
        <f t="shared" si="41"/>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357</v>
      </c>
      <c r="C1367" s="2">
        <f>BILANCA!D364</f>
        <v>0</v>
      </c>
      <c r="D1367" s="2">
        <f>BILANCA!E364</f>
        <v>0</v>
      </c>
      <c r="E1367" s="2">
        <v>0</v>
      </c>
      <c r="F1367" s="2">
        <v>0</v>
      </c>
      <c r="G1367" s="3">
        <f t="shared" ref="G1367:G1371" si="57">B1367/1000*C1367+B1367/500*D1367</f>
        <v>0</v>
      </c>
      <c r="H1367" s="3">
        <f t="shared" ref="H1367:H1371" si="58">ABS(C1367-ROUND(C1367,0))+ABS(D1367-ROUND(D1367,0))</f>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358</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359</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360</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361</v>
      </c>
      <c r="C1371" s="2">
        <f>BILANCA!D368</f>
        <v>0</v>
      </c>
      <c r="D1371" s="2">
        <f>BILANCA!E368</f>
        <v>0</v>
      </c>
      <c r="E1371" s="2">
        <v>0</v>
      </c>
      <c r="F1371" s="2">
        <v>0</v>
      </c>
      <c r="G1371" s="3">
        <f t="shared" si="57"/>
        <v>0</v>
      </c>
      <c r="H1371" s="3">
        <f t="shared" si="58"/>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362</v>
      </c>
      <c r="C1372" s="2">
        <f>BILANCA!D369</f>
        <v>0</v>
      </c>
      <c r="D1372" s="2">
        <f>BILANCA!E369</f>
        <v>0</v>
      </c>
      <c r="E1372" s="2">
        <v>0</v>
      </c>
      <c r="F1372" s="2">
        <v>0</v>
      </c>
      <c r="G1372" s="3">
        <f t="shared" ref="G1372:G1389" si="59">B1372/1000*C1372+B1372/500*D1372</f>
        <v>0</v>
      </c>
      <c r="H1372" s="3">
        <f t="shared" ref="H1372:H1389" si="60">ABS(C1372-ROUND(C1372,0))+ABS(D1372-ROUND(D1372,0))</f>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363</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364</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365</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366</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367</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368</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369</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370</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371</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372</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373</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374</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375</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376</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377</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378</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379</v>
      </c>
      <c r="C1389" s="2">
        <f>BILANCA!D386</f>
        <v>0</v>
      </c>
      <c r="D1389" s="2">
        <f>BILANCA!E386</f>
        <v>0</v>
      </c>
      <c r="E1389" s="2">
        <v>0</v>
      </c>
      <c r="F1389" s="2">
        <v>0</v>
      </c>
      <c r="G1389" s="3">
        <f t="shared" si="59"/>
        <v>0</v>
      </c>
      <c r="H1389" s="3">
        <f t="shared" si="60"/>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380</v>
      </c>
      <c r="C1390" s="2">
        <f>BILANCA!D387</f>
        <v>384011.18</v>
      </c>
      <c r="D1390" s="2">
        <f>BILANCA!E387</f>
        <v>384011.18</v>
      </c>
      <c r="E1390" s="2">
        <v>0</v>
      </c>
      <c r="F1390" s="2">
        <v>0</v>
      </c>
      <c r="G1390" s="3">
        <f t="shared" ref="G1390:G1399" si="61">B1390/1000*C1390+B1390/500*D1390</f>
        <v>437772.7452</v>
      </c>
      <c r="H1390" s="3">
        <f t="shared" ref="H1390:H1399" si="62">ABS(C1390-ROUND(C1390,0))+ABS(D1390-ROUND(D1390,0))</f>
        <v>0.35999999998603016</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381</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382</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383</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384</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385</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386</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387</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388</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0">
        <v>152</v>
      </c>
      <c r="B1399" s="2">
        <v>389</v>
      </c>
      <c r="C1399" s="2">
        <f>BILANCA!D396</f>
        <v>0</v>
      </c>
      <c r="D1399" s="2">
        <f>BILANCA!E396</f>
        <v>0</v>
      </c>
      <c r="E1399" s="2">
        <v>0</v>
      </c>
      <c r="F1399" s="2">
        <v>0</v>
      </c>
      <c r="G1399" s="3">
        <f t="shared" si="61"/>
        <v>0</v>
      </c>
      <c r="H1399" s="3">
        <f t="shared" si="62"/>
        <v>0</v>
      </c>
      <c r="I1399" s="11"/>
      <c r="J1399" s="4"/>
      <c r="K1399" s="5"/>
      <c r="L1399" s="5"/>
      <c r="M1399" s="5"/>
      <c r="N1399" s="5"/>
      <c r="O1399" s="5"/>
      <c r="P1399" s="5"/>
      <c r="Q1399" s="5"/>
      <c r="R1399" s="5"/>
      <c r="S1399" s="5"/>
      <c r="T1399" s="5"/>
      <c r="U1399" s="5"/>
      <c r="V1399" s="5"/>
      <c r="W1399" s="5"/>
      <c r="X1399" s="5"/>
      <c r="Y1399" s="5"/>
      <c r="Z1399" s="5"/>
    </row>
    <row r="1400" spans="1:26" ht="12.75" customHeight="1" x14ac:dyDescent="0.2">
      <c r="A1400" s="13">
        <v>152</v>
      </c>
      <c r="B1400" s="36">
        <v>390</v>
      </c>
      <c r="C1400" s="14">
        <f>BILANCA!D397</f>
        <v>0</v>
      </c>
      <c r="D1400" s="14">
        <f>BILANCA!E397</f>
        <v>0</v>
      </c>
      <c r="E1400" s="14">
        <v>0</v>
      </c>
      <c r="F1400" s="14">
        <v>0</v>
      </c>
      <c r="G1400" s="15">
        <f t="shared" si="52"/>
        <v>0</v>
      </c>
      <c r="H1400" s="15">
        <f t="shared" si="41"/>
        <v>0</v>
      </c>
      <c r="I1400" s="16"/>
      <c r="J1400" s="4"/>
      <c r="K1400" s="5"/>
      <c r="L1400" s="5"/>
      <c r="M1400" s="5"/>
      <c r="N1400" s="5"/>
      <c r="O1400" s="5"/>
      <c r="P1400" s="5"/>
      <c r="Q1400" s="5"/>
      <c r="R1400" s="5"/>
      <c r="S1400" s="5"/>
      <c r="T1400" s="5"/>
      <c r="U1400" s="5"/>
      <c r="V1400" s="5"/>
      <c r="W1400" s="5"/>
      <c r="X1400" s="5"/>
      <c r="Y1400" s="5"/>
      <c r="Z1400" s="5"/>
    </row>
    <row r="1401" spans="1:26" ht="12.75" customHeight="1" x14ac:dyDescent="0.2">
      <c r="A1401" s="6">
        <v>154</v>
      </c>
      <c r="B1401" s="7">
        <v>1</v>
      </c>
      <c r="C1401" s="7">
        <f>'RAS-funkcijski'!D5</f>
        <v>1327396.3</v>
      </c>
      <c r="D1401" s="7">
        <f>'RAS-funkcijski'!E5</f>
        <v>1191026.45</v>
      </c>
      <c r="E1401" s="7">
        <v>0</v>
      </c>
      <c r="F1401" s="7">
        <v>0</v>
      </c>
      <c r="G1401" s="8">
        <f t="shared" si="52"/>
        <v>3709.4492</v>
      </c>
      <c r="H1401" s="8">
        <f t="shared" si="41"/>
        <v>0.75</v>
      </c>
      <c r="I1401" s="9"/>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2</v>
      </c>
      <c r="C1402" s="2">
        <f>'RAS-funkcijski'!D6</f>
        <v>0</v>
      </c>
      <c r="D1402" s="2">
        <f>'RAS-funkcijski'!E6</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3</v>
      </c>
      <c r="C1403" s="2">
        <f>'RAS-funkcijski'!D7</f>
        <v>0</v>
      </c>
      <c r="D1403" s="2">
        <f>'RAS-funkcijski'!E7</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4</v>
      </c>
      <c r="C1404" s="2">
        <f>'RAS-funkcijski'!D8</f>
        <v>0</v>
      </c>
      <c r="D1404" s="2">
        <f>'RAS-funkcijski'!E8</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5</v>
      </c>
      <c r="C1405" s="2">
        <f>'RAS-funkcijski'!D9</f>
        <v>0</v>
      </c>
      <c r="D1405" s="2">
        <f>'RAS-funkcijski'!E9</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6</v>
      </c>
      <c r="C1406" s="2">
        <f>'RAS-funkcijski'!D10</f>
        <v>0</v>
      </c>
      <c r="D1406" s="2">
        <f>'RAS-funkcijski'!E10</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7</v>
      </c>
      <c r="C1407" s="2">
        <f>'RAS-funkcijski'!D11</f>
        <v>0</v>
      </c>
      <c r="D1407" s="2">
        <f>'RAS-funkcijski'!E11</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8</v>
      </c>
      <c r="C1408" s="2">
        <f>'RAS-funkcijski'!D12</f>
        <v>0</v>
      </c>
      <c r="D1408" s="2">
        <f>'RAS-funkcijski'!E12</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9</v>
      </c>
      <c r="C1409" s="2">
        <f>'RAS-funkcijski'!D13</f>
        <v>1327396.3</v>
      </c>
      <c r="D1409" s="2">
        <f>'RAS-funkcijski'!E13</f>
        <v>1191026.45</v>
      </c>
      <c r="E1409" s="2">
        <v>0</v>
      </c>
      <c r="F1409" s="2">
        <v>0</v>
      </c>
      <c r="G1409" s="3">
        <f t="shared" si="52"/>
        <v>33385.042799999996</v>
      </c>
      <c r="H1409" s="3">
        <f t="shared" si="41"/>
        <v>0.75</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10</v>
      </c>
      <c r="C1410" s="2">
        <f>'RAS-funkcijski'!D14</f>
        <v>0</v>
      </c>
      <c r="D1410" s="2">
        <f>'RAS-funkcijski'!E14</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11</v>
      </c>
      <c r="C1411" s="2">
        <f>'RAS-funkcijski'!D15</f>
        <v>0</v>
      </c>
      <c r="D1411" s="2">
        <f>'RAS-funkcijski'!E15</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12</v>
      </c>
      <c r="C1412" s="2">
        <f>'RAS-funkcijski'!D16</f>
        <v>1327396.3</v>
      </c>
      <c r="D1412" s="2">
        <f>'RAS-funkcijski'!E16</f>
        <v>1191026.45</v>
      </c>
      <c r="E1412" s="2">
        <v>0</v>
      </c>
      <c r="F1412" s="2">
        <v>0</v>
      </c>
      <c r="G1412" s="3">
        <f t="shared" si="52"/>
        <v>44513.390400000004</v>
      </c>
      <c r="H1412" s="3">
        <f t="shared" si="41"/>
        <v>0.75</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13</v>
      </c>
      <c r="C1413" s="2">
        <f>'RAS-funkcijski'!D17</f>
        <v>0</v>
      </c>
      <c r="D1413" s="2">
        <f>'RAS-funkcijski'!E17</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14</v>
      </c>
      <c r="C1414" s="2">
        <f>'RAS-funkcijski'!D18</f>
        <v>0</v>
      </c>
      <c r="D1414" s="2">
        <f>'RAS-funkcijski'!E18</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15</v>
      </c>
      <c r="C1415" s="2">
        <f>'RAS-funkcijski'!D19</f>
        <v>0</v>
      </c>
      <c r="D1415" s="2">
        <f>'RAS-funkcijski'!E19</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16</v>
      </c>
      <c r="C1416" s="2">
        <f>'RAS-funkcijski'!D20</f>
        <v>0</v>
      </c>
      <c r="D1416" s="2">
        <f>'RAS-funkcijski'!E20</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17</v>
      </c>
      <c r="C1417" s="2">
        <f>'RAS-funkcijski'!D21</f>
        <v>0</v>
      </c>
      <c r="D1417" s="2">
        <f>'RAS-funkcijski'!E21</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18</v>
      </c>
      <c r="C1418" s="2">
        <f>'RAS-funkcijski'!D22</f>
        <v>0</v>
      </c>
      <c r="D1418" s="2">
        <f>'RAS-funkcijski'!E22</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19</v>
      </c>
      <c r="C1419" s="2">
        <f>'RAS-funkcijski'!D23</f>
        <v>0</v>
      </c>
      <c r="D1419" s="2">
        <f>'RAS-funkcijski'!E23</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20</v>
      </c>
      <c r="C1420" s="2">
        <f>'RAS-funkcijski'!D24</f>
        <v>0</v>
      </c>
      <c r="D1420" s="2">
        <f>'RAS-funkcijski'!E24</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21</v>
      </c>
      <c r="C1421" s="2">
        <f>'RAS-funkcijski'!D25</f>
        <v>0</v>
      </c>
      <c r="D1421" s="2">
        <f>'RAS-funkcijski'!E25</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22</v>
      </c>
      <c r="C1422" s="2">
        <f>'RAS-funkcijski'!D26</f>
        <v>0</v>
      </c>
      <c r="D1422" s="2">
        <f>'RAS-funkcijski'!E26</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23</v>
      </c>
      <c r="C1423" s="2">
        <f>'RAS-funkcijski'!D27</f>
        <v>0</v>
      </c>
      <c r="D1423" s="2">
        <f>'RAS-funkcijski'!E27</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24</v>
      </c>
      <c r="C1424" s="2">
        <f>'RAS-funkcijski'!D28</f>
        <v>0</v>
      </c>
      <c r="D1424" s="2">
        <f>'RAS-funkcijski'!E28</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25</v>
      </c>
      <c r="C1425" s="2">
        <f>'RAS-funkcijski'!D29</f>
        <v>0</v>
      </c>
      <c r="D1425" s="2">
        <f>'RAS-funkcijski'!E29</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26</v>
      </c>
      <c r="C1426" s="2">
        <f>'RAS-funkcijski'!D30</f>
        <v>0</v>
      </c>
      <c r="D1426" s="2">
        <f>'RAS-funkcijski'!E30</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27</v>
      </c>
      <c r="C1427" s="2">
        <f>'RAS-funkcijski'!D31</f>
        <v>0</v>
      </c>
      <c r="D1427" s="2">
        <f>'RAS-funkcijski'!E31</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28</v>
      </c>
      <c r="C1428" s="2">
        <f>'RAS-funkcijski'!D32</f>
        <v>0</v>
      </c>
      <c r="D1428" s="2">
        <f>'RAS-funkcijski'!E32</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29</v>
      </c>
      <c r="C1429" s="2">
        <f>'RAS-funkcijski'!D33</f>
        <v>0</v>
      </c>
      <c r="D1429" s="2">
        <f>'RAS-funkcijski'!E33</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30</v>
      </c>
      <c r="C1430" s="2">
        <f>'RAS-funkcijski'!D34</f>
        <v>0</v>
      </c>
      <c r="D1430" s="2">
        <f>'RAS-funkcijski'!E34</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31</v>
      </c>
      <c r="C1431" s="2">
        <f>'RAS-funkcijski'!D35</f>
        <v>0</v>
      </c>
      <c r="D1431" s="2">
        <f>'RAS-funkcijski'!E35</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32</v>
      </c>
      <c r="C1432" s="2">
        <f>'RAS-funkcijski'!D36</f>
        <v>0</v>
      </c>
      <c r="D1432" s="2">
        <f>'RAS-funkcijski'!E36</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33</v>
      </c>
      <c r="C1433" s="2">
        <f>'RAS-funkcijski'!D37</f>
        <v>0</v>
      </c>
      <c r="D1433" s="2">
        <f>'RAS-funkcijski'!E37</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34</v>
      </c>
      <c r="C1434" s="2">
        <f>'RAS-funkcijski'!D38</f>
        <v>0</v>
      </c>
      <c r="D1434" s="2">
        <f>'RAS-funkcijski'!E38</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35</v>
      </c>
      <c r="C1435" s="2">
        <f>'RAS-funkcijski'!D39</f>
        <v>0</v>
      </c>
      <c r="D1435" s="2">
        <f>'RAS-funkcijski'!E39</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36</v>
      </c>
      <c r="C1436" s="2">
        <f>'RAS-funkcijski'!D40</f>
        <v>0</v>
      </c>
      <c r="D1436" s="2">
        <f>'RAS-funkcijski'!E40</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37</v>
      </c>
      <c r="C1437" s="2">
        <f>'RAS-funkcijski'!D41</f>
        <v>0</v>
      </c>
      <c r="D1437" s="2">
        <f>'RAS-funkcijski'!E41</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38</v>
      </c>
      <c r="C1438" s="2">
        <f>'RAS-funkcijski'!D42</f>
        <v>0</v>
      </c>
      <c r="D1438" s="2">
        <f>'RAS-funkcijski'!E42</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39</v>
      </c>
      <c r="C1439" s="2">
        <f>'RAS-funkcijski'!D43</f>
        <v>0</v>
      </c>
      <c r="D1439" s="2">
        <f>'RAS-funkcijski'!E43</f>
        <v>0</v>
      </c>
      <c r="E1439" s="2">
        <v>0</v>
      </c>
      <c r="F1439" s="2">
        <v>0</v>
      </c>
      <c r="G1439" s="3">
        <f t="shared" si="52"/>
        <v>0</v>
      </c>
      <c r="H1439" s="3">
        <f t="shared" si="41"/>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40</v>
      </c>
      <c r="C1440" s="2">
        <f>'RAS-funkcijski'!D44</f>
        <v>0</v>
      </c>
      <c r="D1440" s="2">
        <f>'RAS-funkcijski'!E44</f>
        <v>0</v>
      </c>
      <c r="E1440" s="2">
        <v>0</v>
      </c>
      <c r="F1440" s="2">
        <v>0</v>
      </c>
      <c r="G1440" s="3">
        <f t="shared" si="52"/>
        <v>0</v>
      </c>
      <c r="H1440" s="3">
        <f t="shared" ref="H1440:H1581" si="63">ABS(C1440-ROUND(C1440,0))+ABS(D1440-ROUND(D1440,0))</f>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41</v>
      </c>
      <c r="C1441" s="2">
        <f>'RAS-funkcijski'!D45</f>
        <v>0</v>
      </c>
      <c r="D1441" s="2">
        <f>'RAS-funkcijski'!E45</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42</v>
      </c>
      <c r="C1442" s="2">
        <f>'RAS-funkcijski'!D46</f>
        <v>0</v>
      </c>
      <c r="D1442" s="2">
        <f>'RAS-funkcijski'!E46</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43</v>
      </c>
      <c r="C1443" s="2">
        <f>'RAS-funkcijski'!D47</f>
        <v>0</v>
      </c>
      <c r="D1443" s="2">
        <f>'RAS-funkcijski'!E47</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44</v>
      </c>
      <c r="C1444" s="2">
        <f>'RAS-funkcijski'!D48</f>
        <v>0</v>
      </c>
      <c r="D1444" s="2">
        <f>'RAS-funkcijski'!E48</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45</v>
      </c>
      <c r="C1445" s="2">
        <f>'RAS-funkcijski'!D49</f>
        <v>0</v>
      </c>
      <c r="D1445" s="2">
        <f>'RAS-funkcijski'!E49</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46</v>
      </c>
      <c r="C1446" s="2">
        <f>'RAS-funkcijski'!D50</f>
        <v>0</v>
      </c>
      <c r="D1446" s="2">
        <f>'RAS-funkcijski'!E50</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47</v>
      </c>
      <c r="C1447" s="2">
        <f>'RAS-funkcijski'!D51</f>
        <v>0</v>
      </c>
      <c r="D1447" s="2">
        <f>'RAS-funkcijski'!E51</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48</v>
      </c>
      <c r="C1448" s="2">
        <f>'RAS-funkcijski'!D52</f>
        <v>0</v>
      </c>
      <c r="D1448" s="2">
        <f>'RAS-funkcijski'!E52</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49</v>
      </c>
      <c r="C1449" s="2">
        <f>'RAS-funkcijski'!D53</f>
        <v>0</v>
      </c>
      <c r="D1449" s="2">
        <f>'RAS-funkcijski'!E53</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50</v>
      </c>
      <c r="C1450" s="2">
        <f>'RAS-funkcijski'!D54</f>
        <v>0</v>
      </c>
      <c r="D1450" s="2">
        <f>'RAS-funkcijski'!E54</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51</v>
      </c>
      <c r="C1451" s="2">
        <f>'RAS-funkcijski'!D55</f>
        <v>0</v>
      </c>
      <c r="D1451" s="2">
        <f>'RAS-funkcijski'!E55</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52</v>
      </c>
      <c r="C1452" s="2">
        <f>'RAS-funkcijski'!D56</f>
        <v>0</v>
      </c>
      <c r="D1452" s="2">
        <f>'RAS-funkcijski'!E56</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53</v>
      </c>
      <c r="C1453" s="2">
        <f>'RAS-funkcijski'!D57</f>
        <v>0</v>
      </c>
      <c r="D1453" s="2">
        <f>'RAS-funkcijski'!E57</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54</v>
      </c>
      <c r="C1454" s="2">
        <f>'RAS-funkcijski'!D58</f>
        <v>0</v>
      </c>
      <c r="D1454" s="2">
        <f>'RAS-funkcijski'!E58</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55</v>
      </c>
      <c r="C1455" s="2">
        <f>'RAS-funkcijski'!D59</f>
        <v>0</v>
      </c>
      <c r="D1455" s="2">
        <f>'RAS-funkcijski'!E59</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56</v>
      </c>
      <c r="C1456" s="2">
        <f>'RAS-funkcijski'!D60</f>
        <v>0</v>
      </c>
      <c r="D1456" s="2">
        <f>'RAS-funkcijski'!E60</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57</v>
      </c>
      <c r="C1457" s="2">
        <f>'RAS-funkcijski'!D61</f>
        <v>0</v>
      </c>
      <c r="D1457" s="2">
        <f>'RAS-funkcijski'!E61</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58</v>
      </c>
      <c r="C1458" s="2">
        <f>'RAS-funkcijski'!D62</f>
        <v>0</v>
      </c>
      <c r="D1458" s="2">
        <f>'RAS-funkcijski'!E62</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59</v>
      </c>
      <c r="C1459" s="2">
        <f>'RAS-funkcijski'!D63</f>
        <v>0</v>
      </c>
      <c r="D1459" s="2">
        <f>'RAS-funkcijski'!E63</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60</v>
      </c>
      <c r="C1460" s="2">
        <f>'RAS-funkcijski'!D64</f>
        <v>0</v>
      </c>
      <c r="D1460" s="2">
        <f>'RAS-funkcijski'!E64</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61</v>
      </c>
      <c r="C1461" s="2">
        <f>'RAS-funkcijski'!D65</f>
        <v>0</v>
      </c>
      <c r="D1461" s="2">
        <f>'RAS-funkcijski'!E65</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62</v>
      </c>
      <c r="C1462" s="2">
        <f>'RAS-funkcijski'!D66</f>
        <v>0</v>
      </c>
      <c r="D1462" s="2">
        <f>'RAS-funkcijski'!E66</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63</v>
      </c>
      <c r="C1463" s="2">
        <f>'RAS-funkcijski'!D67</f>
        <v>0</v>
      </c>
      <c r="D1463" s="2">
        <f>'RAS-funkcijski'!E67</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64</v>
      </c>
      <c r="C1464" s="2">
        <f>'RAS-funkcijski'!D68</f>
        <v>0</v>
      </c>
      <c r="D1464" s="2">
        <f>'RAS-funkcijski'!E68</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65</v>
      </c>
      <c r="C1465" s="2">
        <f>'RAS-funkcijski'!D69</f>
        <v>0</v>
      </c>
      <c r="D1465" s="2">
        <f>'RAS-funkcijski'!E69</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66</v>
      </c>
      <c r="C1466" s="2">
        <f>'RAS-funkcijski'!D70</f>
        <v>0</v>
      </c>
      <c r="D1466" s="2">
        <f>'RAS-funkcijski'!E70</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67</v>
      </c>
      <c r="C1467" s="2">
        <f>'RAS-funkcijski'!D71</f>
        <v>0</v>
      </c>
      <c r="D1467" s="2">
        <f>'RAS-funkcijski'!E71</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68</v>
      </c>
      <c r="C1468" s="2">
        <f>'RAS-funkcijski'!D72</f>
        <v>0</v>
      </c>
      <c r="D1468" s="2">
        <f>'RAS-funkcijski'!E72</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69</v>
      </c>
      <c r="C1469" s="2">
        <f>'RAS-funkcijski'!D73</f>
        <v>0</v>
      </c>
      <c r="D1469" s="2">
        <f>'RAS-funkcijski'!E73</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70</v>
      </c>
      <c r="C1470" s="2">
        <f>'RAS-funkcijski'!D74</f>
        <v>0</v>
      </c>
      <c r="D1470" s="2">
        <f>'RAS-funkcijski'!E74</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71</v>
      </c>
      <c r="C1471" s="2">
        <f>'RAS-funkcijski'!D75</f>
        <v>0</v>
      </c>
      <c r="D1471" s="2">
        <f>'RAS-funkcijski'!E75</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72</v>
      </c>
      <c r="C1472" s="2">
        <f>'RAS-funkcijski'!D76</f>
        <v>0</v>
      </c>
      <c r="D1472" s="2">
        <f>'RAS-funkcijski'!E76</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73</v>
      </c>
      <c r="C1473" s="2">
        <f>'RAS-funkcijski'!D77</f>
        <v>0</v>
      </c>
      <c r="D1473" s="2">
        <f>'RAS-funkcijski'!E77</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74</v>
      </c>
      <c r="C1474" s="2">
        <f>'RAS-funkcijski'!D78</f>
        <v>0</v>
      </c>
      <c r="D1474" s="2">
        <f>'RAS-funkcijski'!E78</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75</v>
      </c>
      <c r="C1475" s="2">
        <f>'RAS-funkcijski'!D79</f>
        <v>0</v>
      </c>
      <c r="D1475" s="2">
        <f>'RAS-funkcijski'!E79</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76</v>
      </c>
      <c r="C1476" s="2">
        <f>'RAS-funkcijski'!D80</f>
        <v>0</v>
      </c>
      <c r="D1476" s="2">
        <f>'RAS-funkcijski'!E80</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77</v>
      </c>
      <c r="C1477" s="2">
        <f>'RAS-funkcijski'!D81</f>
        <v>0</v>
      </c>
      <c r="D1477" s="2">
        <f>'RAS-funkcijski'!E81</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78</v>
      </c>
      <c r="C1478" s="2">
        <f>'RAS-funkcijski'!D82</f>
        <v>0</v>
      </c>
      <c r="D1478" s="2">
        <f>'RAS-funkcijski'!E82</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79</v>
      </c>
      <c r="C1479" s="2">
        <f>'RAS-funkcijski'!D83</f>
        <v>0</v>
      </c>
      <c r="D1479" s="2">
        <f>'RAS-funkcijski'!E83</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80</v>
      </c>
      <c r="C1480" s="2">
        <f>'RAS-funkcijski'!D84</f>
        <v>0</v>
      </c>
      <c r="D1480" s="2">
        <f>'RAS-funkcijski'!E84</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81</v>
      </c>
      <c r="C1481" s="2">
        <f>'RAS-funkcijski'!D85</f>
        <v>0</v>
      </c>
      <c r="D1481" s="2">
        <f>'RAS-funkcijski'!E85</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82</v>
      </c>
      <c r="C1482" s="2">
        <f>'RAS-funkcijski'!D86</f>
        <v>0</v>
      </c>
      <c r="D1482" s="2">
        <f>'RAS-funkcijski'!E86</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83</v>
      </c>
      <c r="C1483" s="2">
        <f>'RAS-funkcijski'!D87</f>
        <v>0</v>
      </c>
      <c r="D1483" s="2">
        <f>'RAS-funkcijski'!E87</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84</v>
      </c>
      <c r="C1484" s="2">
        <f>'RAS-funkcijski'!D88</f>
        <v>0</v>
      </c>
      <c r="D1484" s="2">
        <f>'RAS-funkcijski'!E88</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85</v>
      </c>
      <c r="C1485" s="2">
        <f>'RAS-funkcijski'!D89</f>
        <v>0</v>
      </c>
      <c r="D1485" s="2">
        <f>'RAS-funkcijski'!E89</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86</v>
      </c>
      <c r="C1486" s="2">
        <f>'RAS-funkcijski'!D90</f>
        <v>0</v>
      </c>
      <c r="D1486" s="2">
        <f>'RAS-funkcijski'!E90</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87</v>
      </c>
      <c r="C1487" s="2">
        <f>'RAS-funkcijski'!D91</f>
        <v>0</v>
      </c>
      <c r="D1487" s="2">
        <f>'RAS-funkcijski'!E91</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88</v>
      </c>
      <c r="C1488" s="2">
        <f>'RAS-funkcijski'!D92</f>
        <v>0</v>
      </c>
      <c r="D1488" s="2">
        <f>'RAS-funkcijski'!E92</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89</v>
      </c>
      <c r="C1489" s="2">
        <f>'RAS-funkcijski'!D93</f>
        <v>0</v>
      </c>
      <c r="D1489" s="2">
        <f>'RAS-funkcijski'!E93</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90</v>
      </c>
      <c r="C1490" s="2">
        <f>'RAS-funkcijski'!D94</f>
        <v>0</v>
      </c>
      <c r="D1490" s="2">
        <f>'RAS-funkcijski'!E94</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91</v>
      </c>
      <c r="C1491" s="2">
        <f>'RAS-funkcijski'!D95</f>
        <v>0</v>
      </c>
      <c r="D1491" s="2">
        <f>'RAS-funkcijski'!E95</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92</v>
      </c>
      <c r="C1492" s="2">
        <f>'RAS-funkcijski'!D96</f>
        <v>0</v>
      </c>
      <c r="D1492" s="2">
        <f>'RAS-funkcijski'!E96</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93</v>
      </c>
      <c r="C1493" s="2">
        <f>'RAS-funkcijski'!D97</f>
        <v>0</v>
      </c>
      <c r="D1493" s="2">
        <f>'RAS-funkcijski'!E97</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94</v>
      </c>
      <c r="C1494" s="2">
        <f>'RAS-funkcijski'!D98</f>
        <v>0</v>
      </c>
      <c r="D1494" s="2">
        <f>'RAS-funkcijski'!E98</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95</v>
      </c>
      <c r="C1495" s="2">
        <f>'RAS-funkcijski'!D99</f>
        <v>0</v>
      </c>
      <c r="D1495" s="2">
        <f>'RAS-funkcijski'!E99</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96</v>
      </c>
      <c r="C1496" s="2">
        <f>'RAS-funkcijski'!D100</f>
        <v>0</v>
      </c>
      <c r="D1496" s="2">
        <f>'RAS-funkcijski'!E100</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97</v>
      </c>
      <c r="C1497" s="2">
        <f>'RAS-funkcijski'!D101</f>
        <v>0</v>
      </c>
      <c r="D1497" s="2">
        <f>'RAS-funkcijski'!E101</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98</v>
      </c>
      <c r="C1498" s="2">
        <f>'RAS-funkcijski'!D102</f>
        <v>0</v>
      </c>
      <c r="D1498" s="2">
        <f>'RAS-funkcijski'!E102</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99</v>
      </c>
      <c r="C1499" s="2">
        <f>'RAS-funkcijski'!D103</f>
        <v>0</v>
      </c>
      <c r="D1499" s="2">
        <f>'RAS-funkcijski'!E103</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100</v>
      </c>
      <c r="C1500" s="2">
        <f>'RAS-funkcijski'!D104</f>
        <v>0</v>
      </c>
      <c r="D1500" s="2">
        <f>'RAS-funkcijski'!E104</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101</v>
      </c>
      <c r="C1501" s="2">
        <f>'RAS-funkcijski'!D105</f>
        <v>0</v>
      </c>
      <c r="D1501" s="2">
        <f>'RAS-funkcijski'!E105</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102</v>
      </c>
      <c r="C1502" s="2">
        <f>'RAS-funkcijski'!D106</f>
        <v>0</v>
      </c>
      <c r="D1502" s="2">
        <f>'RAS-funkcijski'!E106</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103</v>
      </c>
      <c r="C1503" s="2">
        <f>'RAS-funkcijski'!D107</f>
        <v>0</v>
      </c>
      <c r="D1503" s="2">
        <f>'RAS-funkcijski'!E107</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104</v>
      </c>
      <c r="C1504" s="2">
        <f>'RAS-funkcijski'!D108</f>
        <v>0</v>
      </c>
      <c r="D1504" s="2">
        <f>'RAS-funkcijski'!E108</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105</v>
      </c>
      <c r="C1505" s="2">
        <f>'RAS-funkcijski'!D109</f>
        <v>0</v>
      </c>
      <c r="D1505" s="2">
        <f>'RAS-funkcijski'!E109</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106</v>
      </c>
      <c r="C1506" s="2">
        <f>'RAS-funkcijski'!D110</f>
        <v>0</v>
      </c>
      <c r="D1506" s="2">
        <f>'RAS-funkcijski'!E110</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107</v>
      </c>
      <c r="C1507" s="2">
        <f>'RAS-funkcijski'!D111</f>
        <v>0</v>
      </c>
      <c r="D1507" s="2">
        <f>'RAS-funkcijski'!E111</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108</v>
      </c>
      <c r="C1508" s="2">
        <f>'RAS-funkcijski'!D112</f>
        <v>0</v>
      </c>
      <c r="D1508" s="2">
        <f>'RAS-funkcijski'!E112</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109</v>
      </c>
      <c r="C1509" s="2">
        <f>'RAS-funkcijski'!D113</f>
        <v>0</v>
      </c>
      <c r="D1509" s="2">
        <f>'RAS-funkcijski'!E113</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110</v>
      </c>
      <c r="C1510" s="2">
        <f>'RAS-funkcijski'!D114</f>
        <v>0</v>
      </c>
      <c r="D1510" s="2">
        <f>'RAS-funkcijski'!E114</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111</v>
      </c>
      <c r="C1511" s="2">
        <f>'RAS-funkcijski'!D115</f>
        <v>0</v>
      </c>
      <c r="D1511" s="2">
        <f>'RAS-funkcijski'!E115</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112</v>
      </c>
      <c r="C1512" s="2">
        <f>'RAS-funkcijski'!D116</f>
        <v>0</v>
      </c>
      <c r="D1512" s="2">
        <f>'RAS-funkcijski'!E116</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113</v>
      </c>
      <c r="C1513" s="2">
        <f>'RAS-funkcijski'!D117</f>
        <v>0</v>
      </c>
      <c r="D1513" s="2">
        <f>'RAS-funkcijski'!E117</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114</v>
      </c>
      <c r="C1514" s="2">
        <f>'RAS-funkcijski'!D118</f>
        <v>0</v>
      </c>
      <c r="D1514" s="2">
        <f>'RAS-funkcijski'!E118</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115</v>
      </c>
      <c r="C1515" s="2">
        <f>'RAS-funkcijski'!D119</f>
        <v>0</v>
      </c>
      <c r="D1515" s="2">
        <f>'RAS-funkcijski'!E119</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116</v>
      </c>
      <c r="C1516" s="2">
        <f>'RAS-funkcijski'!D120</f>
        <v>0</v>
      </c>
      <c r="D1516" s="2">
        <f>'RAS-funkcijski'!E120</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117</v>
      </c>
      <c r="C1517" s="2">
        <f>'RAS-funkcijski'!D121</f>
        <v>0</v>
      </c>
      <c r="D1517" s="2">
        <f>'RAS-funkcijski'!E121</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118</v>
      </c>
      <c r="C1518" s="2">
        <f>'RAS-funkcijski'!D122</f>
        <v>0</v>
      </c>
      <c r="D1518" s="2">
        <f>'RAS-funkcijski'!E122</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119</v>
      </c>
      <c r="C1519" s="2">
        <f>'RAS-funkcijski'!D123</f>
        <v>0</v>
      </c>
      <c r="D1519" s="2">
        <f>'RAS-funkcijski'!E123</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120</v>
      </c>
      <c r="C1520" s="2">
        <f>'RAS-funkcijski'!D124</f>
        <v>0</v>
      </c>
      <c r="D1520" s="2">
        <f>'RAS-funkcijski'!E124</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121</v>
      </c>
      <c r="C1521" s="2">
        <f>'RAS-funkcijski'!D125</f>
        <v>0</v>
      </c>
      <c r="D1521" s="2">
        <f>'RAS-funkcijski'!E125</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122</v>
      </c>
      <c r="C1522" s="2">
        <f>'RAS-funkcijski'!D126</f>
        <v>0</v>
      </c>
      <c r="D1522" s="2">
        <f>'RAS-funkcijski'!E126</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123</v>
      </c>
      <c r="C1523" s="2">
        <f>'RAS-funkcijski'!D127</f>
        <v>0</v>
      </c>
      <c r="D1523" s="2">
        <f>'RAS-funkcijski'!E127</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124</v>
      </c>
      <c r="C1524" s="2">
        <f>'RAS-funkcijski'!D128</f>
        <v>0</v>
      </c>
      <c r="D1524" s="2">
        <f>'RAS-funkcijski'!E128</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125</v>
      </c>
      <c r="C1525" s="2">
        <f>'RAS-funkcijski'!D129</f>
        <v>0</v>
      </c>
      <c r="D1525" s="2">
        <f>'RAS-funkcijski'!E129</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126</v>
      </c>
      <c r="C1526" s="2">
        <f>'RAS-funkcijski'!D130</f>
        <v>0</v>
      </c>
      <c r="D1526" s="2">
        <f>'RAS-funkcijski'!E130</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127</v>
      </c>
      <c r="C1527" s="2">
        <f>'RAS-funkcijski'!D131</f>
        <v>0</v>
      </c>
      <c r="D1527" s="2">
        <f>'RAS-funkcijski'!E131</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128</v>
      </c>
      <c r="C1528" s="2">
        <f>'RAS-funkcijski'!D132</f>
        <v>0</v>
      </c>
      <c r="D1528" s="2">
        <f>'RAS-funkcijski'!E132</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129</v>
      </c>
      <c r="C1529" s="2">
        <f>'RAS-funkcijski'!D133</f>
        <v>0</v>
      </c>
      <c r="D1529" s="2">
        <f>'RAS-funkcijski'!E133</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130</v>
      </c>
      <c r="C1530" s="2">
        <f>'RAS-funkcijski'!D134</f>
        <v>0</v>
      </c>
      <c r="D1530" s="2">
        <f>'RAS-funkcijski'!E134</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131</v>
      </c>
      <c r="C1531" s="2">
        <f>'RAS-funkcijski'!D135</f>
        <v>0</v>
      </c>
      <c r="D1531" s="2">
        <f>'RAS-funkcijski'!E135</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132</v>
      </c>
      <c r="C1532" s="2">
        <f>'RAS-funkcijski'!D136</f>
        <v>0</v>
      </c>
      <c r="D1532" s="2">
        <f>'RAS-funkcijski'!E136</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133</v>
      </c>
      <c r="C1533" s="2">
        <f>'RAS-funkcijski'!D137</f>
        <v>0</v>
      </c>
      <c r="D1533" s="2">
        <f>'RAS-funkcijski'!E137</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134</v>
      </c>
      <c r="C1534" s="2">
        <f>'RAS-funkcijski'!D138</f>
        <v>0</v>
      </c>
      <c r="D1534" s="2">
        <f>'RAS-funkcijski'!E138</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135</v>
      </c>
      <c r="C1535" s="2">
        <f>'RAS-funkcijski'!D139</f>
        <v>0</v>
      </c>
      <c r="D1535" s="2">
        <f>'RAS-funkcijski'!E139</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0">
        <v>154</v>
      </c>
      <c r="B1536" s="2">
        <v>136</v>
      </c>
      <c r="C1536" s="2">
        <f>'RAS-funkcijski'!D140</f>
        <v>0</v>
      </c>
      <c r="D1536" s="2">
        <f>'RAS-funkcijski'!E140</f>
        <v>0</v>
      </c>
      <c r="E1536" s="2">
        <v>0</v>
      </c>
      <c r="F1536" s="2">
        <v>0</v>
      </c>
      <c r="G1536" s="3">
        <f t="shared" si="52"/>
        <v>0</v>
      </c>
      <c r="H1536" s="3">
        <f t="shared" si="63"/>
        <v>0</v>
      </c>
      <c r="I1536" s="11"/>
      <c r="J1536" s="4"/>
      <c r="K1536" s="5"/>
      <c r="L1536" s="5"/>
      <c r="M1536" s="5"/>
      <c r="N1536" s="5"/>
      <c r="O1536" s="5"/>
      <c r="P1536" s="5"/>
      <c r="Q1536" s="5"/>
      <c r="R1536" s="5"/>
      <c r="S1536" s="5"/>
      <c r="T1536" s="5"/>
      <c r="U1536" s="5"/>
      <c r="V1536" s="5"/>
      <c r="W1536" s="5"/>
      <c r="X1536" s="5"/>
      <c r="Y1536" s="5"/>
      <c r="Z1536" s="5"/>
    </row>
    <row r="1537" spans="1:26" ht="12.75" customHeight="1" x14ac:dyDescent="0.2">
      <c r="A1537" s="13">
        <v>154</v>
      </c>
      <c r="B1537" s="14">
        <v>137</v>
      </c>
      <c r="C1537" s="14">
        <f>'RAS-funkcijski'!D141</f>
        <v>1327396.3</v>
      </c>
      <c r="D1537" s="14">
        <f>'RAS-funkcijski'!E141</f>
        <v>1191026.45</v>
      </c>
      <c r="E1537" s="14">
        <v>0</v>
      </c>
      <c r="F1537" s="14">
        <v>0</v>
      </c>
      <c r="G1537" s="15">
        <f t="shared" si="52"/>
        <v>508194.5404</v>
      </c>
      <c r="H1537" s="15">
        <f t="shared" si="63"/>
        <v>0.75</v>
      </c>
      <c r="I1537" s="16"/>
      <c r="J1537" s="4"/>
      <c r="K1537" s="5"/>
      <c r="L1537" s="5"/>
      <c r="M1537" s="5"/>
      <c r="N1537" s="5"/>
      <c r="O1537" s="5"/>
      <c r="P1537" s="5"/>
      <c r="Q1537" s="5"/>
      <c r="R1537" s="5"/>
      <c r="S1537" s="5"/>
      <c r="T1537" s="5"/>
      <c r="U1537" s="5"/>
      <c r="V1537" s="5"/>
      <c r="W1537" s="5"/>
      <c r="X1537" s="5"/>
      <c r="Y1537" s="5"/>
      <c r="Z1537" s="5"/>
    </row>
    <row r="1538" spans="1:26" ht="12.75" customHeight="1" x14ac:dyDescent="0.2">
      <c r="A1538" s="6">
        <v>156</v>
      </c>
      <c r="B1538" s="7">
        <v>1</v>
      </c>
      <c r="C1538" s="7">
        <f>'P-VRIO'!D5</f>
        <v>0</v>
      </c>
      <c r="D1538" s="7">
        <f>'P-VRIO'!E5</f>
        <v>0</v>
      </c>
      <c r="E1538" s="7">
        <v>0</v>
      </c>
      <c r="F1538" s="7">
        <v>0</v>
      </c>
      <c r="G1538" s="8">
        <f t="shared" si="52"/>
        <v>0</v>
      </c>
      <c r="H1538" s="8">
        <f t="shared" si="63"/>
        <v>0</v>
      </c>
      <c r="I1538" s="9">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2</v>
      </c>
      <c r="C1539" s="2">
        <f>'P-VRIO'!D6</f>
        <v>0</v>
      </c>
      <c r="D1539" s="2">
        <f>'P-VRIO'!E6</f>
        <v>0</v>
      </c>
      <c r="E1539" s="2">
        <v>0</v>
      </c>
      <c r="F1539" s="2">
        <v>0</v>
      </c>
      <c r="G1539" s="3">
        <f t="shared" si="52"/>
        <v>0</v>
      </c>
      <c r="H1539" s="3">
        <f t="shared" si="63"/>
        <v>0</v>
      </c>
      <c r="I1539" s="11">
        <v>0</v>
      </c>
      <c r="J1539" s="3"/>
      <c r="K1539" s="5"/>
      <c r="L1539" s="5"/>
      <c r="M1539" s="5"/>
      <c r="N1539" s="5"/>
      <c r="O1539" s="5"/>
      <c r="P1539" s="5"/>
      <c r="Q1539" s="5"/>
      <c r="R1539" s="5"/>
      <c r="S1539" s="5"/>
      <c r="T1539" s="5"/>
      <c r="U1539" s="5"/>
      <c r="V1539" s="5"/>
      <c r="W1539" s="5"/>
      <c r="X1539" s="5"/>
      <c r="Y1539" s="5"/>
      <c r="Z1539" s="5"/>
    </row>
    <row r="1540" spans="1:26" ht="12.75" customHeight="1" x14ac:dyDescent="0.2">
      <c r="A1540" s="10">
        <v>156</v>
      </c>
      <c r="B1540" s="2">
        <v>3</v>
      </c>
      <c r="C1540" s="2">
        <f>'P-VRIO'!D7</f>
        <v>0</v>
      </c>
      <c r="D1540" s="2">
        <f>'P-VRIO'!E7</f>
        <v>0</v>
      </c>
      <c r="E1540" s="2">
        <v>0</v>
      </c>
      <c r="F1540" s="2">
        <v>0</v>
      </c>
      <c r="G1540" s="3">
        <f t="shared" si="52"/>
        <v>0</v>
      </c>
      <c r="H1540" s="3">
        <f t="shared" si="63"/>
        <v>0</v>
      </c>
      <c r="I1540" s="11">
        <v>0</v>
      </c>
      <c r="J1540" s="3"/>
      <c r="L1540" s="5"/>
      <c r="M1540" s="5"/>
      <c r="N1540" s="5"/>
      <c r="O1540" s="5"/>
      <c r="P1540" s="5"/>
      <c r="Q1540" s="5"/>
      <c r="R1540" s="5"/>
      <c r="S1540" s="5"/>
      <c r="T1540" s="5"/>
      <c r="U1540" s="5"/>
      <c r="V1540" s="5"/>
      <c r="W1540" s="5"/>
      <c r="X1540" s="5"/>
      <c r="Y1540" s="5"/>
      <c r="Z1540" s="5"/>
    </row>
    <row r="1541" spans="1:26" ht="12.75" customHeight="1" x14ac:dyDescent="0.2">
      <c r="A1541" s="10">
        <v>156</v>
      </c>
      <c r="B1541" s="2">
        <v>4</v>
      </c>
      <c r="C1541" s="2">
        <f>'P-VRIO'!D8</f>
        <v>0</v>
      </c>
      <c r="D1541" s="2">
        <f>'P-VRIO'!E8</f>
        <v>0</v>
      </c>
      <c r="E1541" s="2">
        <v>0</v>
      </c>
      <c r="F1541" s="2">
        <v>0</v>
      </c>
      <c r="G1541" s="3">
        <f t="shared" si="52"/>
        <v>0</v>
      </c>
      <c r="H1541" s="3">
        <f t="shared" si="63"/>
        <v>0</v>
      </c>
      <c r="I1541" s="11">
        <f t="shared" ref="I1541:I1546" si="64">G1541*H1541</f>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5</v>
      </c>
      <c r="C1542" s="2">
        <f>'P-VRIO'!D9</f>
        <v>0</v>
      </c>
      <c r="D1542" s="2">
        <f>'P-VRIO'!E9</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6</v>
      </c>
      <c r="C1543" s="2">
        <f>'P-VRIO'!D10</f>
        <v>0</v>
      </c>
      <c r="D1543" s="2">
        <f>'P-VRIO'!E10</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7</v>
      </c>
      <c r="C1544" s="2">
        <f>'P-VRIO'!D11</f>
        <v>0</v>
      </c>
      <c r="D1544" s="2">
        <f>'P-VRIO'!E11</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8</v>
      </c>
      <c r="C1545" s="2">
        <f>'P-VRIO'!D12</f>
        <v>0</v>
      </c>
      <c r="D1545" s="2">
        <f>'P-VRIO'!E12</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9</v>
      </c>
      <c r="C1546" s="2">
        <f>'P-VRIO'!D13</f>
        <v>0</v>
      </c>
      <c r="D1546" s="2">
        <f>'P-VRIO'!E13</f>
        <v>0</v>
      </c>
      <c r="E1546" s="2">
        <v>0</v>
      </c>
      <c r="F1546" s="2">
        <v>0</v>
      </c>
      <c r="G1546" s="3">
        <f t="shared" si="52"/>
        <v>0</v>
      </c>
      <c r="H1546" s="3">
        <f t="shared" si="63"/>
        <v>0</v>
      </c>
      <c r="I1546" s="11">
        <f t="shared" si="64"/>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10</v>
      </c>
      <c r="C1547" s="2">
        <f>'P-VRIO'!D14</f>
        <v>0</v>
      </c>
      <c r="D1547" s="2">
        <f>'P-VRIO'!E14</f>
        <v>0</v>
      </c>
      <c r="E1547" s="2">
        <v>0</v>
      </c>
      <c r="F1547" s="2">
        <v>0</v>
      </c>
      <c r="G1547" s="3">
        <f t="shared" si="52"/>
        <v>0</v>
      </c>
      <c r="H1547" s="3">
        <f t="shared" si="63"/>
        <v>0</v>
      </c>
      <c r="I1547" s="11">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11</v>
      </c>
      <c r="C1548" s="2">
        <f>'P-VRIO'!D15</f>
        <v>0</v>
      </c>
      <c r="D1548" s="2">
        <f>'P-VRIO'!E15</f>
        <v>0</v>
      </c>
      <c r="E1548" s="2">
        <v>0</v>
      </c>
      <c r="F1548" s="2">
        <v>0</v>
      </c>
      <c r="G1548" s="3">
        <f t="shared" si="52"/>
        <v>0</v>
      </c>
      <c r="H1548" s="3">
        <f t="shared" si="63"/>
        <v>0</v>
      </c>
      <c r="I1548" s="11">
        <f t="shared" ref="I1548:I1554" si="65">G1548*H1548</f>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12</v>
      </c>
      <c r="C1549" s="2">
        <f>'P-VRIO'!D16</f>
        <v>0</v>
      </c>
      <c r="D1549" s="2">
        <f>'P-VRIO'!E16</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13</v>
      </c>
      <c r="C1550" s="2">
        <f>'P-VRIO'!D17</f>
        <v>0</v>
      </c>
      <c r="D1550" s="2">
        <f>'P-VRIO'!E17</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14</v>
      </c>
      <c r="C1551" s="2">
        <f>'P-VRIO'!D18</f>
        <v>0</v>
      </c>
      <c r="D1551" s="2">
        <f>'P-VRIO'!E18</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15</v>
      </c>
      <c r="C1552" s="2">
        <f>'P-VRIO'!D19</f>
        <v>0</v>
      </c>
      <c r="D1552" s="2">
        <f>'P-VRIO'!E19</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16</v>
      </c>
      <c r="C1553" s="2">
        <f>'P-VRIO'!D20</f>
        <v>0</v>
      </c>
      <c r="D1553" s="2">
        <f>'P-VRIO'!E20</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17</v>
      </c>
      <c r="C1554" s="2">
        <f>'P-VRIO'!D21</f>
        <v>0</v>
      </c>
      <c r="D1554" s="2">
        <f>'P-VRIO'!E21</f>
        <v>0</v>
      </c>
      <c r="E1554" s="2">
        <v>0</v>
      </c>
      <c r="F1554" s="2">
        <v>0</v>
      </c>
      <c r="G1554" s="3">
        <f t="shared" si="52"/>
        <v>0</v>
      </c>
      <c r="H1554" s="3">
        <f t="shared" si="63"/>
        <v>0</v>
      </c>
      <c r="I1554" s="11">
        <f t="shared" si="65"/>
        <v>0</v>
      </c>
      <c r="J1554" s="3">
        <f>IF(AND(Skriveni!C1554&lt;&gt;0,Skriveni!D1554&lt;&gt;0),1,0)</f>
        <v>0</v>
      </c>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18</v>
      </c>
      <c r="C1555" s="2">
        <f>'P-VRIO'!D22</f>
        <v>0</v>
      </c>
      <c r="D1555" s="2">
        <f>'P-VRIO'!E22</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19</v>
      </c>
      <c r="C1556" s="2">
        <f>'P-VRIO'!D23</f>
        <v>0</v>
      </c>
      <c r="D1556" s="2">
        <f>'P-VRIO'!E23</f>
        <v>0</v>
      </c>
      <c r="E1556" s="2">
        <v>0</v>
      </c>
      <c r="F1556" s="2">
        <v>0</v>
      </c>
      <c r="G1556" s="3">
        <f t="shared" si="52"/>
        <v>0</v>
      </c>
      <c r="H1556" s="3">
        <f t="shared" si="63"/>
        <v>0</v>
      </c>
      <c r="I1556" s="11">
        <v>0</v>
      </c>
      <c r="J1556" s="3"/>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20</v>
      </c>
      <c r="C1557" s="2">
        <f>'P-VRIO'!D24</f>
        <v>0</v>
      </c>
      <c r="D1557" s="2">
        <f>'P-VRIO'!E24</f>
        <v>0</v>
      </c>
      <c r="E1557" s="2">
        <v>0</v>
      </c>
      <c r="F1557" s="2">
        <v>0</v>
      </c>
      <c r="G1557" s="3">
        <f t="shared" si="52"/>
        <v>0</v>
      </c>
      <c r="H1557" s="3">
        <f t="shared" si="63"/>
        <v>0</v>
      </c>
      <c r="I1557" s="11">
        <f t="shared" ref="I1557:I1562" si="66">G1557*H1557</f>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21</v>
      </c>
      <c r="C1558" s="2">
        <f>'P-VRIO'!D25</f>
        <v>0</v>
      </c>
      <c r="D1558" s="2">
        <f>'P-VRIO'!E25</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22</v>
      </c>
      <c r="C1559" s="2">
        <f>'P-VRIO'!D26</f>
        <v>0</v>
      </c>
      <c r="D1559" s="2">
        <f>'P-VRIO'!E26</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23</v>
      </c>
      <c r="C1560" s="2">
        <f>'P-VRIO'!D27</f>
        <v>0</v>
      </c>
      <c r="D1560" s="2">
        <f>'P-VRIO'!E27</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24</v>
      </c>
      <c r="C1561" s="2">
        <f>'P-VRIO'!D28</f>
        <v>0</v>
      </c>
      <c r="D1561" s="2">
        <f>'P-VRIO'!E28</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25</v>
      </c>
      <c r="C1562" s="2">
        <f>'P-VRIO'!D29</f>
        <v>0</v>
      </c>
      <c r="D1562" s="2">
        <f>'P-VRIO'!E29</f>
        <v>0</v>
      </c>
      <c r="E1562" s="2">
        <v>0</v>
      </c>
      <c r="F1562" s="2">
        <v>0</v>
      </c>
      <c r="G1562" s="3">
        <f t="shared" si="52"/>
        <v>0</v>
      </c>
      <c r="H1562" s="3">
        <f t="shared" si="63"/>
        <v>0</v>
      </c>
      <c r="I1562" s="11">
        <f t="shared" si="66"/>
        <v>0</v>
      </c>
      <c r="J1562" s="3">
        <f>IF(AND(Skriveni!C1562&lt;&gt;0,Skriveni!D1562&lt;&gt;0),1,0)</f>
        <v>0</v>
      </c>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26</v>
      </c>
      <c r="C1563" s="2">
        <f>'P-VRIO'!D30</f>
        <v>0</v>
      </c>
      <c r="D1563" s="2">
        <f>'P-VRIO'!E30</f>
        <v>0</v>
      </c>
      <c r="E1563" s="2">
        <v>0</v>
      </c>
      <c r="F1563" s="2">
        <v>0</v>
      </c>
      <c r="G1563" s="3">
        <f t="shared" si="52"/>
        <v>0</v>
      </c>
      <c r="H1563" s="3">
        <f t="shared" si="63"/>
        <v>0</v>
      </c>
      <c r="I1563" s="11">
        <v>0</v>
      </c>
      <c r="J1563" s="3"/>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27</v>
      </c>
      <c r="C1564" s="2">
        <f>'P-VRIO'!D31</f>
        <v>0</v>
      </c>
      <c r="D1564" s="2">
        <f>'P-VRIO'!E31</f>
        <v>0</v>
      </c>
      <c r="E1564" s="2">
        <v>0</v>
      </c>
      <c r="F1564" s="2">
        <v>0</v>
      </c>
      <c r="G1564" s="3">
        <f t="shared" si="52"/>
        <v>0</v>
      </c>
      <c r="H1564" s="3">
        <f t="shared" si="63"/>
        <v>0</v>
      </c>
      <c r="I1564" s="11">
        <f t="shared" ref="I1564:I1570" si="67">G1564*H1564</f>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28</v>
      </c>
      <c r="C1565" s="2">
        <f>'P-VRIO'!D32</f>
        <v>0</v>
      </c>
      <c r="D1565" s="2">
        <f>'P-VRIO'!E32</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29</v>
      </c>
      <c r="C1566" s="2">
        <f>'P-VRIO'!D33</f>
        <v>0</v>
      </c>
      <c r="D1566" s="2">
        <f>'P-VRIO'!E33</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30</v>
      </c>
      <c r="C1567" s="2">
        <f>'P-VRIO'!D34</f>
        <v>0</v>
      </c>
      <c r="D1567" s="2">
        <f>'P-VRIO'!E34</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31</v>
      </c>
      <c r="C1568" s="2">
        <f>'P-VRIO'!D35</f>
        <v>0</v>
      </c>
      <c r="D1568" s="2">
        <f>'P-VRIO'!E35</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32</v>
      </c>
      <c r="C1569" s="2">
        <f>'P-VRIO'!D36</f>
        <v>0</v>
      </c>
      <c r="D1569" s="2">
        <f>'P-VRIO'!E36</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33</v>
      </c>
      <c r="C1570" s="2">
        <f>'P-VRIO'!D37</f>
        <v>0</v>
      </c>
      <c r="D1570" s="2">
        <f>'P-VRIO'!E37</f>
        <v>0</v>
      </c>
      <c r="E1570" s="2">
        <v>0</v>
      </c>
      <c r="F1570" s="2">
        <v>0</v>
      </c>
      <c r="G1570" s="3">
        <f t="shared" si="52"/>
        <v>0</v>
      </c>
      <c r="H1570" s="3">
        <f t="shared" si="63"/>
        <v>0</v>
      </c>
      <c r="I1570" s="11">
        <f t="shared" si="67"/>
        <v>0</v>
      </c>
      <c r="J1570" s="3">
        <f>IF(AND(Skriveni!C1570&lt;&gt;0,Skriveni!D1570&lt;&gt;0),1,0)</f>
        <v>0</v>
      </c>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34</v>
      </c>
      <c r="C1571" s="2">
        <f>'P-VRIO'!D38</f>
        <v>0</v>
      </c>
      <c r="D1571" s="2">
        <f>'P-VRIO'!E38</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35</v>
      </c>
      <c r="C1572" s="2">
        <f>'P-VRIO'!D39</f>
        <v>0</v>
      </c>
      <c r="D1572" s="2">
        <f>'P-VRIO'!E39</f>
        <v>0</v>
      </c>
      <c r="E1572" s="2">
        <v>0</v>
      </c>
      <c r="F1572" s="2">
        <v>0</v>
      </c>
      <c r="G1572" s="3">
        <f t="shared" si="52"/>
        <v>0</v>
      </c>
      <c r="H1572" s="3">
        <f t="shared" si="63"/>
        <v>0</v>
      </c>
      <c r="I1572" s="11">
        <v>0</v>
      </c>
      <c r="J1572" s="3"/>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36</v>
      </c>
      <c r="C1573" s="2">
        <f>'P-VRIO'!D40</f>
        <v>0</v>
      </c>
      <c r="D1573" s="2">
        <f>'P-VRIO'!E40</f>
        <v>0</v>
      </c>
      <c r="E1573" s="2">
        <v>0</v>
      </c>
      <c r="F1573" s="2">
        <v>0</v>
      </c>
      <c r="G1573" s="3">
        <f t="shared" si="52"/>
        <v>0</v>
      </c>
      <c r="H1573" s="3">
        <f t="shared" si="63"/>
        <v>0</v>
      </c>
      <c r="I1573" s="11">
        <f t="shared" ref="I1573:I1576" si="68">G1573*H1573</f>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37</v>
      </c>
      <c r="C1574" s="2">
        <f>'P-VRIO'!D41</f>
        <v>0</v>
      </c>
      <c r="D1574" s="2">
        <f>'P-VRIO'!E41</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38</v>
      </c>
      <c r="C1575" s="2">
        <f>'P-VRIO'!D42</f>
        <v>0</v>
      </c>
      <c r="D1575" s="2">
        <f>'P-VRIO'!E42</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39</v>
      </c>
      <c r="C1576" s="2">
        <f>'P-VRIO'!D43</f>
        <v>0</v>
      </c>
      <c r="D1576" s="2">
        <f>'P-VRIO'!E43</f>
        <v>0</v>
      </c>
      <c r="E1576" s="2">
        <v>0</v>
      </c>
      <c r="F1576" s="2">
        <v>0</v>
      </c>
      <c r="G1576" s="3">
        <f t="shared" si="52"/>
        <v>0</v>
      </c>
      <c r="H1576" s="3">
        <f t="shared" si="63"/>
        <v>0</v>
      </c>
      <c r="I1576" s="11">
        <f t="shared" si="68"/>
        <v>0</v>
      </c>
      <c r="J1576" s="3">
        <f>IF(AND(Skriveni!C1576&lt;&gt;0,Skriveni!D1576&lt;&gt;0),1,0)</f>
        <v>0</v>
      </c>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40</v>
      </c>
      <c r="C1577" s="2">
        <f>'P-VRIO'!D44</f>
        <v>0</v>
      </c>
      <c r="D1577" s="2">
        <f>'P-VRIO'!E44</f>
        <v>0</v>
      </c>
      <c r="E1577" s="2">
        <v>0</v>
      </c>
      <c r="F1577" s="2">
        <v>0</v>
      </c>
      <c r="G1577" s="3">
        <f t="shared" si="52"/>
        <v>0</v>
      </c>
      <c r="H1577" s="3">
        <f t="shared" si="63"/>
        <v>0</v>
      </c>
      <c r="I1577" s="11">
        <v>0</v>
      </c>
      <c r="J1577" s="3"/>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41</v>
      </c>
      <c r="C1578" s="2">
        <f>'P-VRIO'!D45</f>
        <v>0</v>
      </c>
      <c r="D1578" s="2">
        <f>'P-VRIO'!E45</f>
        <v>0</v>
      </c>
      <c r="E1578" s="2">
        <v>0</v>
      </c>
      <c r="F1578" s="2">
        <v>0</v>
      </c>
      <c r="G1578" s="3">
        <f t="shared" si="52"/>
        <v>0</v>
      </c>
      <c r="H1578" s="3">
        <f t="shared" si="63"/>
        <v>0</v>
      </c>
      <c r="I1578" s="11">
        <f t="shared" ref="I1578:I1581" si="69">G1578*H1578</f>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42</v>
      </c>
      <c r="C1579" s="2">
        <f>'P-VRIO'!D46</f>
        <v>0</v>
      </c>
      <c r="D1579" s="2">
        <f>'P-VRIO'!E46</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0">
        <v>156</v>
      </c>
      <c r="B1580" s="2">
        <v>43</v>
      </c>
      <c r="C1580" s="2">
        <f>'P-VRIO'!D47</f>
        <v>0</v>
      </c>
      <c r="D1580" s="2">
        <f>'P-VRIO'!E47</f>
        <v>0</v>
      </c>
      <c r="E1580" s="2">
        <v>0</v>
      </c>
      <c r="F1580" s="2">
        <v>0</v>
      </c>
      <c r="G1580" s="3">
        <f t="shared" si="52"/>
        <v>0</v>
      </c>
      <c r="H1580" s="3">
        <f t="shared" si="63"/>
        <v>0</v>
      </c>
      <c r="I1580" s="11">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13">
        <v>156</v>
      </c>
      <c r="B1581" s="14">
        <v>44</v>
      </c>
      <c r="C1581" s="14">
        <f>'P-VRIO'!D48</f>
        <v>0</v>
      </c>
      <c r="D1581" s="14">
        <f>'P-VRIO'!E48</f>
        <v>0</v>
      </c>
      <c r="E1581" s="14">
        <v>0</v>
      </c>
      <c r="F1581" s="14">
        <v>0</v>
      </c>
      <c r="G1581" s="15">
        <f t="shared" si="52"/>
        <v>0</v>
      </c>
      <c r="H1581" s="15">
        <f t="shared" si="63"/>
        <v>0</v>
      </c>
      <c r="I1581" s="16">
        <f t="shared" si="69"/>
        <v>0</v>
      </c>
      <c r="J1581" s="3">
        <f>IF(AND(Skriveni!C1581&lt;&gt;0,Skriveni!D1581&lt;&gt;0),1,0)</f>
        <v>0</v>
      </c>
      <c r="K1581" s="5"/>
      <c r="L1581" s="5"/>
      <c r="M1581" s="5"/>
      <c r="N1581" s="5"/>
      <c r="O1581" s="5"/>
      <c r="P1581" s="5"/>
      <c r="Q1581" s="5"/>
      <c r="R1581" s="5"/>
      <c r="S1581" s="5"/>
      <c r="T1581" s="5"/>
      <c r="U1581" s="5"/>
      <c r="V1581" s="5"/>
      <c r="W1581" s="5"/>
      <c r="X1581" s="5"/>
      <c r="Y1581" s="5"/>
      <c r="Z1581" s="5"/>
    </row>
    <row r="1582" spans="1:26" ht="12.75" customHeight="1" x14ac:dyDescent="0.2">
      <c r="A1582" s="6">
        <v>159</v>
      </c>
      <c r="B1582" s="7">
        <v>1</v>
      </c>
      <c r="C1582" s="7">
        <f>OBVEZE!D5</f>
        <v>294503.65999999997</v>
      </c>
      <c r="D1582" s="7"/>
      <c r="E1582" s="7">
        <v>0</v>
      </c>
      <c r="F1582" s="7">
        <v>0</v>
      </c>
      <c r="G1582" s="8">
        <f t="shared" ref="G1582:G1686" si="70">B1582/1000*C1582</f>
        <v>294.50365999999997</v>
      </c>
      <c r="H1582" s="8">
        <f t="shared" ref="H1582:H1686" si="71">ABS(C1582-ROUND(C1582,0))</f>
        <v>0.34000000002561137</v>
      </c>
      <c r="I1582" s="9"/>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2</v>
      </c>
      <c r="C1583" s="2">
        <f>OBVEZE!D6</f>
        <v>1135750.48</v>
      </c>
      <c r="D1583" s="2">
        <v>0</v>
      </c>
      <c r="E1583" s="2">
        <v>0</v>
      </c>
      <c r="F1583" s="2">
        <v>0</v>
      </c>
      <c r="G1583" s="3">
        <f t="shared" si="70"/>
        <v>2271.5009599999998</v>
      </c>
      <c r="H1583" s="3">
        <f t="shared" si="71"/>
        <v>0.47999999998137355</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3</v>
      </c>
      <c r="C1584" s="2">
        <f>OBVEZE!D7</f>
        <v>0</v>
      </c>
      <c r="D1584" s="2">
        <v>0</v>
      </c>
      <c r="E1584" s="2">
        <v>0</v>
      </c>
      <c r="F1584" s="2">
        <v>0</v>
      </c>
      <c r="G1584" s="3">
        <f t="shared" si="70"/>
        <v>0</v>
      </c>
      <c r="H1584" s="3">
        <f t="shared" si="71"/>
        <v>0</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4</v>
      </c>
      <c r="C1585" s="2">
        <f>OBVEZE!D8</f>
        <v>1120115.48</v>
      </c>
      <c r="D1585" s="2">
        <v>0</v>
      </c>
      <c r="E1585" s="2">
        <v>0</v>
      </c>
      <c r="F1585" s="2">
        <v>0</v>
      </c>
      <c r="G1585" s="3">
        <f t="shared" si="70"/>
        <v>4480.4619199999997</v>
      </c>
      <c r="H1585" s="3">
        <f t="shared" si="71"/>
        <v>0.47999999998137355</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5</v>
      </c>
      <c r="C1586" s="2">
        <f>OBVEZE!D9</f>
        <v>1005105.99</v>
      </c>
      <c r="D1586" s="2">
        <v>0</v>
      </c>
      <c r="E1586" s="2">
        <v>0</v>
      </c>
      <c r="F1586" s="2">
        <v>0</v>
      </c>
      <c r="G1586" s="3">
        <f t="shared" si="70"/>
        <v>5025.5299500000001</v>
      </c>
      <c r="H1586" s="3">
        <f t="shared" si="71"/>
        <v>1.0000000009313226E-2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6</v>
      </c>
      <c r="C1587" s="2">
        <f>OBVEZE!D10</f>
        <v>104286.23</v>
      </c>
      <c r="D1587" s="2">
        <v>0</v>
      </c>
      <c r="E1587" s="2">
        <v>0</v>
      </c>
      <c r="F1587" s="2">
        <v>0</v>
      </c>
      <c r="G1587" s="3">
        <f t="shared" si="70"/>
        <v>625.71737999999993</v>
      </c>
      <c r="H1587" s="3">
        <f t="shared" si="71"/>
        <v>0.22999999999592546</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7</v>
      </c>
      <c r="C1588" s="2">
        <f>OBVEZE!D11</f>
        <v>10723.26</v>
      </c>
      <c r="D1588" s="2">
        <v>0</v>
      </c>
      <c r="E1588" s="2">
        <v>0</v>
      </c>
      <c r="F1588" s="2">
        <v>0</v>
      </c>
      <c r="G1588" s="3">
        <f t="shared" si="70"/>
        <v>75.062820000000002</v>
      </c>
      <c r="H1588" s="3">
        <f t="shared" si="71"/>
        <v>0.26000000000021828</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8</v>
      </c>
      <c r="C1589" s="2">
        <f>OBVEZE!D12</f>
        <v>0</v>
      </c>
      <c r="D1589" s="2">
        <v>0</v>
      </c>
      <c r="E1589" s="2">
        <v>0</v>
      </c>
      <c r="F1589" s="2">
        <v>0</v>
      </c>
      <c r="G1589" s="3">
        <f t="shared" si="70"/>
        <v>0</v>
      </c>
      <c r="H1589" s="3">
        <f t="shared" si="71"/>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9</v>
      </c>
      <c r="C1590" s="2">
        <f>OBVEZE!D13</f>
        <v>0</v>
      </c>
      <c r="D1590" s="2">
        <v>0</v>
      </c>
      <c r="E1590" s="2">
        <v>0</v>
      </c>
      <c r="F1590" s="2">
        <v>0</v>
      </c>
      <c r="G1590" s="3">
        <f>B1590/1000*C1590</f>
        <v>0</v>
      </c>
      <c r="H1590" s="3">
        <f>ABS(C1590-ROUND(C1590,0))</f>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10</v>
      </c>
      <c r="C1591" s="2">
        <f>OBVEZE!D14</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11</v>
      </c>
      <c r="C1592" s="2">
        <f>OBVEZE!D15</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12</v>
      </c>
      <c r="C1593" s="2">
        <f>OBVEZE!D16</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13</v>
      </c>
      <c r="C1594" s="2">
        <f>OBVEZE!D17</f>
        <v>15635</v>
      </c>
      <c r="D1594" s="2">
        <v>0</v>
      </c>
      <c r="E1594" s="2">
        <v>0</v>
      </c>
      <c r="F1594" s="2">
        <v>0</v>
      </c>
      <c r="G1594" s="3">
        <f t="shared" si="70"/>
        <v>203.255</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14</v>
      </c>
      <c r="C1595" s="2">
        <f>OBVEZE!D18</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15</v>
      </c>
      <c r="C1596" s="2">
        <f>OBVEZE!D19</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16</v>
      </c>
      <c r="C1597" s="2">
        <f>OBVEZE!D20</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17</v>
      </c>
      <c r="C1598" s="2">
        <f>OBVEZE!D21</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18</v>
      </c>
      <c r="C1599" s="2">
        <f>OBVEZE!D22</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19</v>
      </c>
      <c r="C1600" s="2">
        <f>OBVEZE!D23</f>
        <v>0</v>
      </c>
      <c r="D1600" s="2">
        <v>0</v>
      </c>
      <c r="E1600" s="2">
        <v>0</v>
      </c>
      <c r="F1600" s="2">
        <v>0</v>
      </c>
      <c r="G1600" s="3">
        <f t="shared" si="70"/>
        <v>0</v>
      </c>
      <c r="H1600" s="3">
        <f t="shared" si="71"/>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20</v>
      </c>
      <c r="C1601" s="2">
        <f>OBVEZE!D24</f>
        <v>0</v>
      </c>
      <c r="D1601" s="2">
        <v>0</v>
      </c>
      <c r="E1601" s="2">
        <v>0</v>
      </c>
      <c r="F1601" s="2">
        <v>0</v>
      </c>
      <c r="G1601" s="3">
        <f>B1601/1000*C1601</f>
        <v>0</v>
      </c>
      <c r="H1601" s="3">
        <f>ABS(C1601-ROUND(C1601,0))</f>
        <v>0</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21</v>
      </c>
      <c r="C1602" s="2">
        <f>OBVEZE!D25</f>
        <v>1178571.75</v>
      </c>
      <c r="D1602" s="2">
        <v>0</v>
      </c>
      <c r="E1602" s="2">
        <v>0</v>
      </c>
      <c r="F1602" s="2">
        <v>0</v>
      </c>
      <c r="G1602" s="3">
        <f t="shared" si="70"/>
        <v>24750.00675</v>
      </c>
      <c r="H1602" s="3">
        <f t="shared" si="71"/>
        <v>0.25</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22</v>
      </c>
      <c r="C1603" s="2">
        <f>OBVEZE!D26</f>
        <v>0</v>
      </c>
      <c r="D1603" s="2">
        <v>0</v>
      </c>
      <c r="E1603" s="2">
        <v>0</v>
      </c>
      <c r="F1603" s="2">
        <v>0</v>
      </c>
      <c r="G1603" s="3">
        <f t="shared" si="70"/>
        <v>0</v>
      </c>
      <c r="H1603" s="3">
        <f t="shared" si="71"/>
        <v>0</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23</v>
      </c>
      <c r="C1604" s="2">
        <f>OBVEZE!D27</f>
        <v>1117894.6499999999</v>
      </c>
      <c r="D1604" s="2">
        <v>0</v>
      </c>
      <c r="E1604" s="2">
        <v>0</v>
      </c>
      <c r="F1604" s="2">
        <v>0</v>
      </c>
      <c r="G1604" s="3">
        <f t="shared" si="70"/>
        <v>25711.576949999999</v>
      </c>
      <c r="H1604" s="3">
        <f t="shared" si="71"/>
        <v>0.35000000009313226</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24</v>
      </c>
      <c r="C1605" s="2">
        <f>OBVEZE!D28</f>
        <v>1003535.81</v>
      </c>
      <c r="D1605" s="2">
        <v>0</v>
      </c>
      <c r="E1605" s="2">
        <v>0</v>
      </c>
      <c r="F1605" s="2">
        <v>0</v>
      </c>
      <c r="G1605" s="3">
        <f t="shared" si="70"/>
        <v>24084.85944</v>
      </c>
      <c r="H1605" s="3">
        <f t="shared" si="71"/>
        <v>0.18999999994412065</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25</v>
      </c>
      <c r="C1606" s="2">
        <f>OBVEZE!D29</f>
        <v>103611.67</v>
      </c>
      <c r="D1606" s="2">
        <v>0</v>
      </c>
      <c r="E1606" s="2">
        <v>0</v>
      </c>
      <c r="F1606" s="2">
        <v>0</v>
      </c>
      <c r="G1606" s="3">
        <f t="shared" si="70"/>
        <v>2590.2917500000003</v>
      </c>
      <c r="H1606" s="3">
        <f t="shared" si="71"/>
        <v>0.33000000000174623</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26</v>
      </c>
      <c r="C1607" s="2">
        <f>OBVEZE!D30</f>
        <v>10747.17</v>
      </c>
      <c r="D1607" s="2">
        <v>0</v>
      </c>
      <c r="E1607" s="2">
        <v>0</v>
      </c>
      <c r="F1607" s="2">
        <v>0</v>
      </c>
      <c r="G1607" s="3">
        <f t="shared" si="70"/>
        <v>279.42642000000001</v>
      </c>
      <c r="H1607" s="3">
        <f t="shared" si="71"/>
        <v>0.17000000000007276</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27</v>
      </c>
      <c r="C1608" s="2">
        <f>OBVEZE!D31</f>
        <v>0</v>
      </c>
      <c r="D1608" s="2">
        <v>0</v>
      </c>
      <c r="E1608" s="2">
        <v>0</v>
      </c>
      <c r="F1608" s="2">
        <v>0</v>
      </c>
      <c r="G1608" s="3">
        <f t="shared" si="70"/>
        <v>0</v>
      </c>
      <c r="H1608" s="3">
        <f t="shared" si="71"/>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28</v>
      </c>
      <c r="C1609" s="2">
        <f>OBVEZE!D32</f>
        <v>0</v>
      </c>
      <c r="D1609" s="2">
        <v>0</v>
      </c>
      <c r="E1609" s="2">
        <v>0</v>
      </c>
      <c r="F1609" s="2">
        <v>0</v>
      </c>
      <c r="G1609" s="3">
        <f>B1609/1000*C1609</f>
        <v>0</v>
      </c>
      <c r="H1609" s="3">
        <f>ABS(C1609-ROUND(C1609,0))</f>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29</v>
      </c>
      <c r="C1610" s="2">
        <f>OBVEZE!D33</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30</v>
      </c>
      <c r="C1611" s="2">
        <f>OBVEZE!D34</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31</v>
      </c>
      <c r="C1612" s="2">
        <f>OBVEZE!D35</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32</v>
      </c>
      <c r="C1613" s="2">
        <f>OBVEZE!D36</f>
        <v>15635</v>
      </c>
      <c r="D1613" s="2">
        <v>0</v>
      </c>
      <c r="E1613" s="2">
        <v>0</v>
      </c>
      <c r="F1613" s="2">
        <v>0</v>
      </c>
      <c r="G1613" s="3">
        <f t="shared" si="70"/>
        <v>500.32</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33</v>
      </c>
      <c r="C1614" s="2">
        <f>OBVEZE!D37</f>
        <v>45042.1</v>
      </c>
      <c r="D1614" s="2">
        <v>0</v>
      </c>
      <c r="E1614" s="2">
        <v>0</v>
      </c>
      <c r="F1614" s="2">
        <v>0</v>
      </c>
      <c r="G1614" s="3">
        <f t="shared" si="70"/>
        <v>1486.3893</v>
      </c>
      <c r="H1614" s="3">
        <f t="shared" si="71"/>
        <v>9.9999999998544808E-2</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34</v>
      </c>
      <c r="C1615" s="2">
        <f>OBVEZE!D38</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35</v>
      </c>
      <c r="C1616" s="2">
        <f>OBVEZE!D39</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36</v>
      </c>
      <c r="C1617" s="2">
        <f>OBVEZE!D40</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37</v>
      </c>
      <c r="C1618" s="2">
        <f>OBVEZE!D41</f>
        <v>45042.1</v>
      </c>
      <c r="D1618" s="2">
        <v>0</v>
      </c>
      <c r="E1618" s="2">
        <v>0</v>
      </c>
      <c r="F1618" s="2">
        <v>0</v>
      </c>
      <c r="G1618" s="3">
        <f t="shared" si="70"/>
        <v>1666.5576999999998</v>
      </c>
      <c r="H1618" s="3">
        <f t="shared" si="71"/>
        <v>9.9999999998544808E-2</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38</v>
      </c>
      <c r="C1619" s="2">
        <f>OBVEZE!D42</f>
        <v>0</v>
      </c>
      <c r="D1619" s="2">
        <v>0</v>
      </c>
      <c r="E1619" s="2">
        <v>0</v>
      </c>
      <c r="F1619" s="2">
        <v>0</v>
      </c>
      <c r="G1619" s="3">
        <f t="shared" si="70"/>
        <v>0</v>
      </c>
      <c r="H1619" s="3">
        <f t="shared" si="71"/>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39</v>
      </c>
      <c r="C1620" s="2">
        <f>OBVEZE!D43</f>
        <v>0</v>
      </c>
      <c r="D1620" s="2">
        <v>0</v>
      </c>
      <c r="E1620" s="2">
        <v>0</v>
      </c>
      <c r="F1620" s="2">
        <v>0</v>
      </c>
      <c r="G1620" s="3">
        <f>B1620/1000*C1620</f>
        <v>0</v>
      </c>
      <c r="H1620" s="3">
        <f>ABS(C1620-ROUND(C1620,0))</f>
        <v>0</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40</v>
      </c>
      <c r="C1621" s="2">
        <f>OBVEZE!D44</f>
        <v>251682.3899999999</v>
      </c>
      <c r="D1621" s="2">
        <v>0</v>
      </c>
      <c r="E1621" s="2">
        <v>0</v>
      </c>
      <c r="F1621" s="2">
        <v>0</v>
      </c>
      <c r="G1621" s="3">
        <f t="shared" si="70"/>
        <v>10067.295599999996</v>
      </c>
      <c r="H1621" s="3">
        <f t="shared" si="71"/>
        <v>0.38999999989755452</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41</v>
      </c>
      <c r="C1622" s="2">
        <f>OBVEZE!D45</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42</v>
      </c>
      <c r="C1623" s="2">
        <f>OBVEZE!D46</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43</v>
      </c>
      <c r="C1624" s="2">
        <f>OBVEZE!D47</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44</v>
      </c>
      <c r="C1625" s="2">
        <f>OBVEZE!D48</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45</v>
      </c>
      <c r="C1626" s="2">
        <f>OBVEZE!D49</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46</v>
      </c>
      <c r="C1627" s="2">
        <f>OBVEZE!D50</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47</v>
      </c>
      <c r="C1628" s="2">
        <f>OBVEZE!D51</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48</v>
      </c>
      <c r="C1629" s="2">
        <f>OBVEZE!D52</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49</v>
      </c>
      <c r="C1630" s="2">
        <f>OBVEZE!D53</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50</v>
      </c>
      <c r="C1631" s="2">
        <f>OBVEZE!D54</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51</v>
      </c>
      <c r="C1632" s="2">
        <f>OBVEZE!D55</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52</v>
      </c>
      <c r="C1633" s="2">
        <f>OBVEZE!D56</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53</v>
      </c>
      <c r="C1634" s="2">
        <f>OBVEZE!D57</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54</v>
      </c>
      <c r="C1635" s="2">
        <f>OBVEZE!D58</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55</v>
      </c>
      <c r="C1636" s="2">
        <f>OBVEZE!D59</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56</v>
      </c>
      <c r="C1637" s="2">
        <f>OBVEZE!D60</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57</v>
      </c>
      <c r="C1638" s="2">
        <f>OBVEZE!D61</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58</v>
      </c>
      <c r="C1639" s="2">
        <f>OBVEZE!D62</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59</v>
      </c>
      <c r="C1640" s="2">
        <f>OBVEZE!D63</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60</v>
      </c>
      <c r="C1641" s="2">
        <f>OBVEZE!D64</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61</v>
      </c>
      <c r="C1642" s="2">
        <f>OBVEZE!D65</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62</v>
      </c>
      <c r="C1643" s="2">
        <f>OBVEZE!D66</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63</v>
      </c>
      <c r="C1644" s="2">
        <f>OBVEZE!D67</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64</v>
      </c>
      <c r="C1645" s="2">
        <f>OBVEZE!D68</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65</v>
      </c>
      <c r="C1646" s="2">
        <f>OBVEZE!D69</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66</v>
      </c>
      <c r="C1647" s="2">
        <f>OBVEZE!D70</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67</v>
      </c>
      <c r="C1648" s="2">
        <f>OBVEZE!D71</f>
        <v>0</v>
      </c>
      <c r="D1648" s="2">
        <v>0</v>
      </c>
      <c r="E1648" s="2">
        <v>0</v>
      </c>
      <c r="F1648" s="2">
        <v>0</v>
      </c>
      <c r="G1648" s="3">
        <f t="shared" si="70"/>
        <v>0</v>
      </c>
      <c r="H1648" s="3">
        <f t="shared" si="71"/>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68</v>
      </c>
      <c r="C1649" s="2">
        <f>OBVEZE!D72</f>
        <v>0</v>
      </c>
      <c r="D1649" s="2">
        <v>0</v>
      </c>
      <c r="E1649" s="2">
        <v>0</v>
      </c>
      <c r="F1649" s="2">
        <v>0</v>
      </c>
      <c r="G1649" s="3">
        <f t="shared" ref="G1649:G1653" si="72">B1649/1000*C1649</f>
        <v>0</v>
      </c>
      <c r="H1649" s="3">
        <f t="shared" ref="H1649:H1653" si="73">ABS(C1649-ROUND(C1649,0))</f>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69</v>
      </c>
      <c r="C1650" s="2">
        <f>OBVEZE!D73</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70</v>
      </c>
      <c r="C1651" s="2">
        <f>OBVEZE!D74</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71</v>
      </c>
      <c r="C1652" s="2">
        <f>OBVEZE!D75</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72</v>
      </c>
      <c r="C1653" s="2">
        <f>OBVEZE!D76</f>
        <v>0</v>
      </c>
      <c r="D1653" s="2">
        <v>0</v>
      </c>
      <c r="E1653" s="2">
        <v>0</v>
      </c>
      <c r="F1653" s="2">
        <v>0</v>
      </c>
      <c r="G1653" s="3">
        <f t="shared" si="72"/>
        <v>0</v>
      </c>
      <c r="H1653" s="3">
        <f t="shared" si="73"/>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73</v>
      </c>
      <c r="C1654" s="2">
        <f>OBVEZE!D77</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74</v>
      </c>
      <c r="C1655" s="2">
        <f>OBVEZE!D78</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75</v>
      </c>
      <c r="C1656" s="2">
        <f>OBVEZE!D79</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76</v>
      </c>
      <c r="C1657" s="2">
        <f>OBVEZE!D80</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77</v>
      </c>
      <c r="C1658" s="2">
        <f>OBVEZE!D81</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78</v>
      </c>
      <c r="C1659" s="2">
        <f>OBVEZE!D82</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79</v>
      </c>
      <c r="C1660" s="2">
        <f>OBVEZE!D83</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80</v>
      </c>
      <c r="C1661" s="2">
        <f>OBVEZE!D84</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81</v>
      </c>
      <c r="C1662" s="2">
        <f>OBVEZE!D85</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82</v>
      </c>
      <c r="C1663" s="2">
        <f>OBVEZE!D86</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83</v>
      </c>
      <c r="C1664" s="2">
        <f>OBVEZE!D87</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84</v>
      </c>
      <c r="C1665" s="2">
        <f>OBVEZE!D88</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85</v>
      </c>
      <c r="C1666" s="2">
        <f>OBVEZE!D89</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86</v>
      </c>
      <c r="C1667" s="2">
        <f>OBVEZE!D90</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87</v>
      </c>
      <c r="C1668" s="2">
        <f>OBVEZE!D91</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88</v>
      </c>
      <c r="C1669" s="2">
        <f>OBVEZE!D92</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89</v>
      </c>
      <c r="C1670" s="2">
        <f>OBVEZE!D93</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90</v>
      </c>
      <c r="C1671" s="2">
        <f>OBVEZE!D94</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91</v>
      </c>
      <c r="C1672" s="2">
        <f>OBVEZE!D95</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92</v>
      </c>
      <c r="C1673" s="2">
        <f>OBVEZE!D96</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93</v>
      </c>
      <c r="C1674" s="2">
        <f>OBVEZE!D97</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94</v>
      </c>
      <c r="C1675" s="2">
        <f>OBVEZE!D98</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95</v>
      </c>
      <c r="C1676" s="2">
        <f>OBVEZE!D99</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96</v>
      </c>
      <c r="C1677" s="2">
        <f>OBVEZE!D100</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97</v>
      </c>
      <c r="C1678" s="2">
        <f>OBVEZE!D101</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98</v>
      </c>
      <c r="C1679" s="2">
        <f>OBVEZE!D102</f>
        <v>0</v>
      </c>
      <c r="D1679" s="2">
        <v>0</v>
      </c>
      <c r="E1679" s="2">
        <v>0</v>
      </c>
      <c r="F1679" s="2">
        <v>0</v>
      </c>
      <c r="G1679" s="3">
        <f t="shared" si="70"/>
        <v>0</v>
      </c>
      <c r="H1679" s="3">
        <f t="shared" si="71"/>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99</v>
      </c>
      <c r="C1680" s="2">
        <f>OBVEZE!D103</f>
        <v>0</v>
      </c>
      <c r="D1680" s="2">
        <v>0</v>
      </c>
      <c r="E1680" s="2">
        <v>0</v>
      </c>
      <c r="F1680" s="2">
        <v>0</v>
      </c>
      <c r="G1680" s="3">
        <f>B1680/1000*C1680</f>
        <v>0</v>
      </c>
      <c r="H1680" s="3">
        <f>ABS(C1680-ROUND(C1680,0))</f>
        <v>0</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100</v>
      </c>
      <c r="C1681" s="2">
        <f>OBVEZE!D104</f>
        <v>251682.38999999998</v>
      </c>
      <c r="D1681" s="2">
        <v>0</v>
      </c>
      <c r="E1681" s="2">
        <v>0</v>
      </c>
      <c r="F1681" s="2">
        <v>0</v>
      </c>
      <c r="G1681" s="3">
        <f t="shared" si="70"/>
        <v>25168.239000000001</v>
      </c>
      <c r="H1681" s="3">
        <f t="shared" si="71"/>
        <v>0.38999999998486601</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101</v>
      </c>
      <c r="C1682" s="2">
        <f>OBVEZE!D105</f>
        <v>0</v>
      </c>
      <c r="D1682" s="2">
        <v>0</v>
      </c>
      <c r="E1682" s="2">
        <v>0</v>
      </c>
      <c r="F1682" s="2">
        <v>0</v>
      </c>
      <c r="G1682" s="3">
        <f t="shared" si="70"/>
        <v>0</v>
      </c>
      <c r="H1682" s="3">
        <f t="shared" si="71"/>
        <v>0</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102</v>
      </c>
      <c r="C1683" s="2">
        <f>OBVEZE!D106</f>
        <v>84800.03</v>
      </c>
      <c r="D1683" s="2">
        <v>0</v>
      </c>
      <c r="E1683" s="2">
        <v>0</v>
      </c>
      <c r="F1683" s="2">
        <v>0</v>
      </c>
      <c r="G1683" s="3">
        <f t="shared" si="70"/>
        <v>8649.6030599999995</v>
      </c>
      <c r="H1683" s="3">
        <f t="shared" si="71"/>
        <v>2.9999999998835847E-2</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103</v>
      </c>
      <c r="C1684" s="2">
        <f>OBVEZE!D107</f>
        <v>0</v>
      </c>
      <c r="D1684" s="2">
        <v>0</v>
      </c>
      <c r="E1684" s="2">
        <v>0</v>
      </c>
      <c r="F1684" s="2">
        <v>0</v>
      </c>
      <c r="G1684" s="3">
        <f t="shared" si="70"/>
        <v>0</v>
      </c>
      <c r="H1684" s="3">
        <f t="shared" si="71"/>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0">
        <v>159</v>
      </c>
      <c r="B1685" s="2">
        <v>104</v>
      </c>
      <c r="C1685" s="2">
        <f>OBVEZE!D108</f>
        <v>166882.35999999999</v>
      </c>
      <c r="D1685" s="2">
        <v>0</v>
      </c>
      <c r="E1685" s="2">
        <v>0</v>
      </c>
      <c r="F1685" s="2">
        <v>0</v>
      </c>
      <c r="G1685" s="3">
        <f>B1685/1000*C1685</f>
        <v>17355.765439999999</v>
      </c>
      <c r="H1685" s="3">
        <f>ABS(C1685-ROUND(C1685,0))</f>
        <v>0.35999999998603016</v>
      </c>
      <c r="I1685" s="11"/>
      <c r="J1685" s="4"/>
      <c r="K1685" s="5"/>
      <c r="L1685" s="5"/>
      <c r="M1685" s="5"/>
      <c r="N1685" s="5"/>
      <c r="O1685" s="5"/>
      <c r="P1685" s="5"/>
      <c r="Q1685" s="5"/>
      <c r="R1685" s="5"/>
      <c r="S1685" s="5"/>
      <c r="T1685" s="5"/>
      <c r="U1685" s="5"/>
      <c r="V1685" s="5"/>
      <c r="W1685" s="5"/>
      <c r="X1685" s="5"/>
      <c r="Y1685" s="5"/>
      <c r="Z1685" s="5"/>
    </row>
    <row r="1686" spans="1:26" ht="12.75" customHeight="1" x14ac:dyDescent="0.2">
      <c r="A1686" s="13">
        <v>159</v>
      </c>
      <c r="B1686" s="273">
        <v>105</v>
      </c>
      <c r="C1686" s="14">
        <f>OBVEZE!D109</f>
        <v>0</v>
      </c>
      <c r="D1686" s="14">
        <v>0</v>
      </c>
      <c r="E1686" s="14">
        <v>0</v>
      </c>
      <c r="F1686" s="14">
        <v>0</v>
      </c>
      <c r="G1686" s="15">
        <f t="shared" si="70"/>
        <v>0</v>
      </c>
      <c r="H1686" s="15">
        <f t="shared" si="71"/>
        <v>0</v>
      </c>
      <c r="I1686" s="16"/>
      <c r="J1686" s="4"/>
      <c r="K1686" s="5"/>
      <c r="L1686" s="5"/>
      <c r="M1686" s="5"/>
      <c r="N1686" s="5"/>
      <c r="O1686" s="5"/>
      <c r="P1686" s="5"/>
      <c r="Q1686" s="5"/>
      <c r="R1686" s="5"/>
      <c r="S1686" s="5"/>
      <c r="T1686" s="5"/>
      <c r="U1686" s="5"/>
      <c r="V1686" s="5"/>
      <c r="W1686" s="5"/>
      <c r="X1686" s="5"/>
      <c r="Y1686" s="5"/>
      <c r="Z1686"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zoomScaleNormal="100" workbookViewId="0">
      <selection activeCell="Q59" sqref="Q59"/>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5" t="s">
        <v>2019</v>
      </c>
      <c r="B1" s="405"/>
      <c r="C1" s="405"/>
    </row>
    <row r="2" spans="1:16" ht="33" customHeight="1" x14ac:dyDescent="0.2">
      <c r="A2" s="406" t="s">
        <v>2020</v>
      </c>
      <c r="B2" s="407"/>
      <c r="C2" s="397"/>
      <c r="D2" s="5"/>
      <c r="E2" s="5"/>
      <c r="F2" s="5"/>
      <c r="G2" s="5"/>
      <c r="H2" s="5"/>
      <c r="I2" s="5"/>
      <c r="J2" s="5"/>
      <c r="K2" s="5"/>
      <c r="L2" s="5"/>
      <c r="M2" s="5"/>
      <c r="N2" s="5"/>
      <c r="O2" s="5"/>
      <c r="P2" s="5"/>
    </row>
    <row r="3" spans="1:16" ht="18.75" customHeight="1" x14ac:dyDescent="0.2">
      <c r="A3" s="222" t="s">
        <v>2021</v>
      </c>
      <c r="B3" s="408" t="s">
        <v>2022</v>
      </c>
      <c r="C3" s="397"/>
      <c r="D3" s="5"/>
      <c r="E3" s="5"/>
      <c r="F3" s="5"/>
      <c r="G3" s="5"/>
      <c r="H3" s="5"/>
      <c r="I3" s="5"/>
      <c r="J3" s="5"/>
      <c r="K3" s="5"/>
      <c r="L3" s="5"/>
      <c r="M3" s="5"/>
      <c r="N3" s="5"/>
      <c r="O3" s="5"/>
      <c r="P3" s="5"/>
    </row>
    <row r="4" spans="1:16" ht="37.5" hidden="1" customHeight="1" x14ac:dyDescent="0.2">
      <c r="A4" s="223" t="s">
        <v>2023</v>
      </c>
      <c r="B4" s="396" t="s">
        <v>2024</v>
      </c>
      <c r="C4" s="397"/>
      <c r="D4" s="5"/>
      <c r="E4" s="5"/>
      <c r="F4" s="5"/>
      <c r="G4" s="5"/>
      <c r="H4" s="5"/>
      <c r="I4" s="5"/>
      <c r="J4" s="5"/>
      <c r="K4" s="5"/>
      <c r="L4" s="5"/>
      <c r="M4" s="5"/>
      <c r="N4" s="5"/>
      <c r="O4" s="5"/>
      <c r="P4" s="5"/>
    </row>
    <row r="5" spans="1:16" ht="48" hidden="1" customHeight="1" x14ac:dyDescent="0.2">
      <c r="A5" s="223" t="s">
        <v>2023</v>
      </c>
      <c r="B5" s="396" t="s">
        <v>2025</v>
      </c>
      <c r="C5" s="397"/>
      <c r="D5" s="5"/>
      <c r="E5" s="5"/>
      <c r="F5" s="5"/>
      <c r="G5" s="5"/>
      <c r="H5" s="5"/>
      <c r="I5" s="5"/>
      <c r="J5" s="5"/>
      <c r="K5" s="5"/>
      <c r="L5" s="5"/>
      <c r="M5" s="5"/>
      <c r="N5" s="5"/>
      <c r="O5" s="5"/>
      <c r="P5" s="5"/>
    </row>
    <row r="6" spans="1:16" ht="59.25" hidden="1" customHeight="1" x14ac:dyDescent="0.2">
      <c r="A6" s="223" t="s">
        <v>2023</v>
      </c>
      <c r="B6" s="396" t="s">
        <v>2026</v>
      </c>
      <c r="C6" s="397"/>
      <c r="D6" s="5"/>
      <c r="E6" s="5"/>
      <c r="F6" s="5"/>
      <c r="G6" s="5"/>
      <c r="H6" s="5"/>
      <c r="I6" s="5"/>
      <c r="J6" s="5"/>
      <c r="K6" s="5"/>
      <c r="L6" s="5"/>
      <c r="M6" s="5"/>
      <c r="N6" s="5"/>
      <c r="O6" s="5"/>
      <c r="P6" s="5"/>
    </row>
    <row r="7" spans="1:16" ht="48" hidden="1" customHeight="1" x14ac:dyDescent="0.2">
      <c r="A7" s="223" t="s">
        <v>2027</v>
      </c>
      <c r="B7" s="396" t="s">
        <v>2028</v>
      </c>
      <c r="C7" s="397"/>
      <c r="D7" s="5"/>
      <c r="E7" s="5"/>
      <c r="F7" s="5"/>
      <c r="G7" s="5"/>
      <c r="H7" s="5"/>
      <c r="I7" s="5"/>
      <c r="J7" s="5"/>
      <c r="K7" s="5"/>
      <c r="L7" s="5"/>
      <c r="M7" s="5"/>
      <c r="N7" s="5"/>
      <c r="O7" s="5"/>
      <c r="P7" s="5"/>
    </row>
    <row r="8" spans="1:16" ht="41.25" hidden="1" customHeight="1" x14ac:dyDescent="0.2">
      <c r="A8" s="223" t="s">
        <v>2029</v>
      </c>
      <c r="B8" s="396" t="s">
        <v>2030</v>
      </c>
      <c r="C8" s="397"/>
      <c r="D8" s="5"/>
      <c r="E8" s="5"/>
      <c r="F8" s="5"/>
      <c r="G8" s="5"/>
      <c r="H8" s="5"/>
      <c r="I8" s="5"/>
      <c r="J8" s="5"/>
      <c r="K8" s="5"/>
      <c r="L8" s="5"/>
      <c r="M8" s="5"/>
      <c r="N8" s="5"/>
      <c r="O8" s="5"/>
      <c r="P8" s="5"/>
    </row>
    <row r="9" spans="1:16" ht="59.25" hidden="1" customHeight="1" x14ac:dyDescent="0.2">
      <c r="A9" s="223" t="s">
        <v>2031</v>
      </c>
      <c r="B9" s="396" t="s">
        <v>2032</v>
      </c>
      <c r="C9" s="397"/>
      <c r="D9" s="5"/>
      <c r="E9" s="5"/>
      <c r="F9" s="5"/>
      <c r="G9" s="5"/>
      <c r="H9" s="5"/>
      <c r="I9" s="5"/>
      <c r="J9" s="5"/>
      <c r="K9" s="5"/>
      <c r="L9" s="5"/>
      <c r="M9" s="5"/>
      <c r="N9" s="5"/>
      <c r="O9" s="5"/>
      <c r="P9" s="5"/>
    </row>
    <row r="10" spans="1:16" ht="61.5" hidden="1" customHeight="1" x14ac:dyDescent="0.2">
      <c r="A10" s="223" t="s">
        <v>2031</v>
      </c>
      <c r="B10" s="396" t="s">
        <v>2033</v>
      </c>
      <c r="C10" s="397"/>
      <c r="D10" s="5"/>
      <c r="E10" s="5"/>
      <c r="F10" s="5"/>
      <c r="G10" s="5"/>
      <c r="H10" s="5"/>
      <c r="I10" s="5"/>
      <c r="J10" s="5"/>
      <c r="K10" s="5"/>
      <c r="L10" s="5"/>
      <c r="M10" s="5"/>
      <c r="N10" s="5"/>
      <c r="O10" s="5"/>
      <c r="P10" s="5"/>
    </row>
    <row r="11" spans="1:16" ht="43.5" hidden="1" customHeight="1" x14ac:dyDescent="0.2">
      <c r="A11" s="223" t="s">
        <v>2031</v>
      </c>
      <c r="B11" s="396" t="s">
        <v>2034</v>
      </c>
      <c r="C11" s="397"/>
      <c r="D11" s="5"/>
      <c r="E11" s="5"/>
      <c r="F11" s="5"/>
      <c r="G11" s="5"/>
      <c r="H11" s="5"/>
      <c r="I11" s="5"/>
      <c r="J11" s="5"/>
      <c r="K11" s="5"/>
      <c r="L11" s="5"/>
      <c r="M11" s="5"/>
      <c r="N11" s="5"/>
      <c r="O11" s="5"/>
      <c r="P11" s="5"/>
    </row>
    <row r="12" spans="1:16" ht="27.75" hidden="1" customHeight="1" x14ac:dyDescent="0.2">
      <c r="A12" s="223" t="s">
        <v>2035</v>
      </c>
      <c r="B12" s="396" t="s">
        <v>2036</v>
      </c>
      <c r="C12" s="397"/>
      <c r="D12" s="5"/>
      <c r="E12" s="5"/>
      <c r="F12" s="5"/>
      <c r="G12" s="5"/>
      <c r="H12" s="5"/>
      <c r="I12" s="5"/>
      <c r="J12" s="5"/>
      <c r="K12" s="5"/>
      <c r="L12" s="5"/>
      <c r="M12" s="5"/>
      <c r="N12" s="5"/>
      <c r="O12" s="5"/>
      <c r="P12" s="5"/>
    </row>
    <row r="13" spans="1:16" ht="27.75" hidden="1" customHeight="1" x14ac:dyDescent="0.2">
      <c r="A13" s="223" t="s">
        <v>2037</v>
      </c>
      <c r="B13" s="396" t="s">
        <v>2038</v>
      </c>
      <c r="C13" s="397"/>
      <c r="D13" s="5"/>
      <c r="E13" s="5"/>
      <c r="F13" s="5"/>
      <c r="G13" s="5"/>
      <c r="H13" s="5"/>
      <c r="I13" s="5"/>
      <c r="J13" s="5"/>
      <c r="K13" s="5"/>
      <c r="L13" s="5"/>
      <c r="M13" s="5"/>
      <c r="N13" s="5"/>
      <c r="O13" s="5"/>
      <c r="P13" s="5"/>
    </row>
    <row r="14" spans="1:16" ht="45.75" hidden="1" customHeight="1" x14ac:dyDescent="0.2">
      <c r="A14" s="223" t="s">
        <v>2039</v>
      </c>
      <c r="B14" s="396" t="s">
        <v>2040</v>
      </c>
      <c r="C14" s="397"/>
      <c r="D14" s="5"/>
      <c r="E14" s="5"/>
      <c r="F14" s="5"/>
      <c r="G14" s="5"/>
      <c r="H14" s="5"/>
      <c r="I14" s="5"/>
      <c r="J14" s="5"/>
      <c r="K14" s="5"/>
      <c r="L14" s="5"/>
      <c r="M14" s="5"/>
      <c r="N14" s="5"/>
      <c r="O14" s="5"/>
      <c r="P14" s="5"/>
    </row>
    <row r="15" spans="1:16" ht="45.75" hidden="1" customHeight="1" x14ac:dyDescent="0.2">
      <c r="A15" s="223" t="s">
        <v>2041</v>
      </c>
      <c r="B15" s="396" t="s">
        <v>2042</v>
      </c>
      <c r="C15" s="397"/>
      <c r="D15" s="5"/>
      <c r="E15" s="5"/>
      <c r="F15" s="5"/>
      <c r="G15" s="5"/>
      <c r="H15" s="5"/>
      <c r="I15" s="5"/>
      <c r="J15" s="5"/>
      <c r="K15" s="5"/>
      <c r="L15" s="5"/>
      <c r="M15" s="5"/>
      <c r="N15" s="5"/>
      <c r="O15" s="5"/>
      <c r="P15" s="5"/>
    </row>
    <row r="16" spans="1:16" ht="51" hidden="1" customHeight="1" x14ac:dyDescent="0.2">
      <c r="A16" s="223" t="s">
        <v>2043</v>
      </c>
      <c r="B16" s="396" t="s">
        <v>2044</v>
      </c>
      <c r="C16" s="397"/>
      <c r="D16" s="5"/>
      <c r="E16" s="5"/>
      <c r="F16" s="5"/>
      <c r="G16" s="5"/>
      <c r="H16" s="5"/>
      <c r="I16" s="5"/>
      <c r="J16" s="5"/>
      <c r="K16" s="5"/>
      <c r="L16" s="5"/>
      <c r="M16" s="5"/>
      <c r="N16" s="5"/>
      <c r="O16" s="5"/>
      <c r="P16" s="5"/>
    </row>
    <row r="17" spans="1:16" ht="27.75" hidden="1" customHeight="1" x14ac:dyDescent="0.2">
      <c r="A17" s="223" t="s">
        <v>2045</v>
      </c>
      <c r="B17" s="396" t="s">
        <v>2046</v>
      </c>
      <c r="C17" s="397"/>
      <c r="D17" s="5"/>
      <c r="E17" s="5"/>
      <c r="F17" s="5"/>
      <c r="G17" s="5"/>
      <c r="H17" s="5"/>
      <c r="I17" s="5"/>
      <c r="J17" s="5"/>
      <c r="K17" s="5"/>
      <c r="L17" s="5"/>
      <c r="M17" s="5"/>
      <c r="N17" s="5"/>
      <c r="O17" s="5"/>
      <c r="P17" s="5"/>
    </row>
    <row r="18" spans="1:16" ht="27.75" hidden="1" customHeight="1" x14ac:dyDescent="0.2">
      <c r="A18" s="223" t="s">
        <v>2047</v>
      </c>
      <c r="B18" s="396" t="s">
        <v>2048</v>
      </c>
      <c r="C18" s="397"/>
      <c r="D18" s="5"/>
      <c r="E18" s="5"/>
      <c r="F18" s="5"/>
      <c r="G18" s="5"/>
      <c r="H18" s="5"/>
      <c r="I18" s="5"/>
      <c r="J18" s="5"/>
      <c r="K18" s="5"/>
      <c r="L18" s="5"/>
      <c r="M18" s="5"/>
      <c r="N18" s="5"/>
      <c r="O18" s="5"/>
      <c r="P18" s="5"/>
    </row>
    <row r="19" spans="1:16" ht="45" hidden="1" customHeight="1" x14ac:dyDescent="0.2">
      <c r="A19" s="223" t="s">
        <v>2047</v>
      </c>
      <c r="B19" s="396" t="s">
        <v>2049</v>
      </c>
      <c r="C19" s="397"/>
      <c r="D19" s="5"/>
      <c r="E19" s="5"/>
      <c r="F19" s="5"/>
      <c r="G19" s="5"/>
      <c r="H19" s="5"/>
      <c r="I19" s="5"/>
      <c r="J19" s="5"/>
      <c r="K19" s="5"/>
      <c r="L19" s="5"/>
      <c r="M19" s="5"/>
      <c r="N19" s="5"/>
      <c r="O19" s="5"/>
      <c r="P19" s="5"/>
    </row>
    <row r="20" spans="1:16" ht="45" hidden="1" customHeight="1" x14ac:dyDescent="0.2">
      <c r="A20" s="223" t="s">
        <v>2050</v>
      </c>
      <c r="B20" s="396" t="s">
        <v>2051</v>
      </c>
      <c r="C20" s="397"/>
      <c r="D20" s="5"/>
      <c r="E20" s="5"/>
      <c r="F20" s="5"/>
      <c r="G20" s="5"/>
      <c r="H20" s="5"/>
      <c r="I20" s="5"/>
      <c r="J20" s="5"/>
      <c r="K20" s="5"/>
      <c r="L20" s="5"/>
      <c r="M20" s="5"/>
      <c r="N20" s="5"/>
      <c r="O20" s="5"/>
      <c r="P20" s="5"/>
    </row>
    <row r="21" spans="1:16" ht="30" hidden="1" customHeight="1" x14ac:dyDescent="0.2">
      <c r="A21" s="223" t="s">
        <v>2052</v>
      </c>
      <c r="B21" s="396" t="s">
        <v>2053</v>
      </c>
      <c r="C21" s="397"/>
      <c r="D21" s="5"/>
      <c r="E21" s="5"/>
      <c r="F21" s="5"/>
      <c r="G21" s="5"/>
      <c r="H21" s="5"/>
      <c r="I21" s="5"/>
      <c r="J21" s="5"/>
      <c r="K21" s="5"/>
      <c r="L21" s="5"/>
      <c r="M21" s="5"/>
      <c r="N21" s="5"/>
      <c r="O21" s="5"/>
      <c r="P21" s="5"/>
    </row>
    <row r="22" spans="1:16" ht="30" hidden="1" customHeight="1" x14ac:dyDescent="0.2">
      <c r="A22" s="223" t="s">
        <v>2054</v>
      </c>
      <c r="B22" s="396" t="s">
        <v>2055</v>
      </c>
      <c r="C22" s="397"/>
      <c r="D22" s="5"/>
      <c r="E22" s="5"/>
      <c r="F22" s="5"/>
      <c r="G22" s="5"/>
      <c r="H22" s="5"/>
      <c r="I22" s="5"/>
      <c r="J22" s="5"/>
      <c r="K22" s="5"/>
      <c r="L22" s="5"/>
      <c r="M22" s="5"/>
      <c r="N22" s="5"/>
      <c r="O22" s="5"/>
      <c r="P22" s="5"/>
    </row>
    <row r="23" spans="1:16" ht="30" hidden="1" customHeight="1" x14ac:dyDescent="0.2">
      <c r="A23" s="223" t="s">
        <v>2056</v>
      </c>
      <c r="B23" s="396" t="s">
        <v>2057</v>
      </c>
      <c r="C23" s="397"/>
      <c r="D23" s="5"/>
      <c r="E23" s="5"/>
      <c r="F23" s="5"/>
      <c r="G23" s="5"/>
      <c r="H23" s="5"/>
      <c r="I23" s="5"/>
      <c r="J23" s="5"/>
      <c r="K23" s="5"/>
      <c r="L23" s="5"/>
      <c r="M23" s="5"/>
      <c r="N23" s="5"/>
      <c r="O23" s="5"/>
      <c r="P23" s="5"/>
    </row>
    <row r="24" spans="1:16" ht="30" hidden="1" customHeight="1" x14ac:dyDescent="0.2">
      <c r="A24" s="223" t="s">
        <v>2058</v>
      </c>
      <c r="B24" s="396" t="s">
        <v>2059</v>
      </c>
      <c r="C24" s="397"/>
      <c r="D24" s="5"/>
      <c r="E24" s="5"/>
      <c r="F24" s="5"/>
      <c r="G24" s="5"/>
      <c r="H24" s="5"/>
      <c r="I24" s="5"/>
      <c r="J24" s="5"/>
      <c r="K24" s="5"/>
      <c r="L24" s="5"/>
      <c r="M24" s="5"/>
      <c r="N24" s="5"/>
      <c r="O24" s="5"/>
      <c r="P24" s="5"/>
    </row>
    <row r="25" spans="1:16" ht="30" hidden="1" customHeight="1" x14ac:dyDescent="0.2">
      <c r="A25" s="223" t="s">
        <v>2060</v>
      </c>
      <c r="B25" s="396" t="s">
        <v>2061</v>
      </c>
      <c r="C25" s="397"/>
      <c r="D25" s="5"/>
      <c r="E25" s="5"/>
      <c r="F25" s="5"/>
      <c r="G25" s="5"/>
      <c r="H25" s="5"/>
      <c r="I25" s="5"/>
      <c r="J25" s="5"/>
      <c r="K25" s="5"/>
      <c r="L25" s="5"/>
      <c r="M25" s="5"/>
      <c r="N25" s="5"/>
      <c r="O25" s="5"/>
      <c r="P25" s="5"/>
    </row>
    <row r="26" spans="1:16" ht="30" hidden="1" customHeight="1" x14ac:dyDescent="0.2">
      <c r="A26" s="223" t="s">
        <v>2062</v>
      </c>
      <c r="B26" s="396" t="s">
        <v>2063</v>
      </c>
      <c r="C26" s="397"/>
      <c r="D26" s="5"/>
      <c r="E26" s="5"/>
      <c r="F26" s="5"/>
      <c r="G26" s="5"/>
      <c r="H26" s="5"/>
      <c r="I26" s="5"/>
      <c r="J26" s="5"/>
      <c r="K26" s="5"/>
      <c r="L26" s="5"/>
      <c r="M26" s="5"/>
      <c r="N26" s="5"/>
      <c r="O26" s="5"/>
      <c r="P26" s="5"/>
    </row>
    <row r="27" spans="1:16" ht="70.5" hidden="1" customHeight="1" x14ac:dyDescent="0.2">
      <c r="A27" s="223" t="s">
        <v>2064</v>
      </c>
      <c r="B27" s="396" t="s">
        <v>2065</v>
      </c>
      <c r="C27" s="397"/>
      <c r="D27" s="5"/>
      <c r="E27" s="5"/>
      <c r="F27" s="5"/>
      <c r="G27" s="5"/>
      <c r="H27" s="5"/>
      <c r="I27" s="5"/>
      <c r="J27" s="5"/>
      <c r="K27" s="5"/>
      <c r="L27" s="5"/>
      <c r="M27" s="5"/>
      <c r="N27" s="5"/>
      <c r="O27" s="5"/>
      <c r="P27" s="5"/>
    </row>
    <row r="28" spans="1:16" ht="48" hidden="1" customHeight="1" x14ac:dyDescent="0.2">
      <c r="A28" s="223" t="s">
        <v>2066</v>
      </c>
      <c r="B28" s="396" t="s">
        <v>2067</v>
      </c>
      <c r="C28" s="397"/>
      <c r="D28" s="5"/>
      <c r="E28" s="5"/>
      <c r="F28" s="5"/>
      <c r="G28" s="5"/>
      <c r="H28" s="5"/>
      <c r="I28" s="5"/>
      <c r="J28" s="5"/>
      <c r="K28" s="5"/>
      <c r="L28" s="5"/>
      <c r="M28" s="5"/>
      <c r="N28" s="5"/>
      <c r="O28" s="5"/>
      <c r="P28" s="5"/>
    </row>
    <row r="29" spans="1:16" ht="100.5" hidden="1" customHeight="1" x14ac:dyDescent="0.2">
      <c r="A29" s="223" t="s">
        <v>2068</v>
      </c>
      <c r="B29" s="396" t="s">
        <v>2069</v>
      </c>
      <c r="C29" s="397"/>
      <c r="D29" s="5"/>
      <c r="E29" s="5"/>
      <c r="F29" s="5"/>
      <c r="G29" s="5"/>
      <c r="H29" s="5"/>
      <c r="I29" s="5"/>
      <c r="J29" s="5"/>
      <c r="K29" s="5"/>
      <c r="L29" s="5"/>
      <c r="M29" s="5"/>
      <c r="N29" s="5"/>
      <c r="O29" s="5"/>
      <c r="P29" s="5"/>
    </row>
    <row r="30" spans="1:16" ht="45" hidden="1" customHeight="1" x14ac:dyDescent="0.2">
      <c r="A30" s="223" t="s">
        <v>2070</v>
      </c>
      <c r="B30" s="396" t="s">
        <v>2071</v>
      </c>
      <c r="C30" s="397"/>
      <c r="D30" s="5"/>
      <c r="E30" s="5"/>
      <c r="F30" s="5"/>
      <c r="G30" s="5"/>
      <c r="H30" s="5"/>
      <c r="I30" s="5"/>
      <c r="J30" s="5"/>
      <c r="K30" s="5"/>
      <c r="L30" s="5"/>
      <c r="M30" s="5"/>
      <c r="N30" s="5"/>
      <c r="O30" s="5"/>
      <c r="P30" s="5"/>
    </row>
    <row r="31" spans="1:16" ht="45" hidden="1" customHeight="1" x14ac:dyDescent="0.2">
      <c r="A31" s="223" t="s">
        <v>2072</v>
      </c>
      <c r="B31" s="396" t="s">
        <v>2073</v>
      </c>
      <c r="C31" s="397"/>
      <c r="D31" s="5"/>
      <c r="E31" s="5"/>
      <c r="F31" s="5"/>
      <c r="G31" s="5"/>
      <c r="H31" s="5"/>
      <c r="I31" s="5"/>
      <c r="J31" s="5"/>
      <c r="K31" s="5"/>
      <c r="L31" s="5"/>
      <c r="M31" s="5"/>
      <c r="N31" s="5"/>
      <c r="O31" s="5"/>
      <c r="P31" s="5"/>
    </row>
    <row r="32" spans="1:16" ht="45" hidden="1" customHeight="1" x14ac:dyDescent="0.2">
      <c r="A32" s="223" t="s">
        <v>2074</v>
      </c>
      <c r="B32" s="396" t="s">
        <v>2075</v>
      </c>
      <c r="C32" s="397"/>
      <c r="D32" s="5"/>
      <c r="E32" s="5"/>
      <c r="F32" s="5"/>
      <c r="G32" s="5"/>
      <c r="H32" s="5"/>
      <c r="I32" s="5"/>
      <c r="J32" s="5"/>
      <c r="K32" s="5"/>
      <c r="L32" s="5"/>
      <c r="M32" s="5"/>
      <c r="N32" s="5"/>
      <c r="O32" s="5"/>
      <c r="P32" s="5"/>
    </row>
    <row r="33" spans="1:16" ht="72" hidden="1" customHeight="1" x14ac:dyDescent="0.2">
      <c r="A33" s="223" t="s">
        <v>2076</v>
      </c>
      <c r="B33" s="396" t="s">
        <v>2077</v>
      </c>
      <c r="C33" s="397"/>
      <c r="D33" s="5"/>
      <c r="E33" s="5"/>
      <c r="F33" s="5"/>
      <c r="G33" s="5"/>
      <c r="H33" s="5"/>
      <c r="I33" s="5"/>
      <c r="J33" s="5"/>
      <c r="K33" s="5"/>
      <c r="L33" s="5"/>
      <c r="M33" s="5"/>
      <c r="N33" s="5"/>
      <c r="O33" s="5"/>
      <c r="P33" s="5"/>
    </row>
    <row r="34" spans="1:16" ht="79.5" hidden="1" customHeight="1" x14ac:dyDescent="0.2">
      <c r="A34" s="223" t="s">
        <v>2078</v>
      </c>
      <c r="B34" s="396" t="s">
        <v>2079</v>
      </c>
      <c r="C34" s="397"/>
      <c r="D34" s="5"/>
      <c r="E34" s="5"/>
      <c r="F34" s="5"/>
      <c r="G34" s="5"/>
      <c r="H34" s="5"/>
      <c r="I34" s="5"/>
      <c r="J34" s="5"/>
      <c r="K34" s="5"/>
      <c r="L34" s="5"/>
      <c r="M34" s="5"/>
      <c r="N34" s="5"/>
      <c r="O34" s="5"/>
      <c r="P34" s="5"/>
    </row>
    <row r="35" spans="1:16" ht="70.5" hidden="1" customHeight="1" x14ac:dyDescent="0.2">
      <c r="A35" s="223" t="s">
        <v>2080</v>
      </c>
      <c r="B35" s="396" t="s">
        <v>2081</v>
      </c>
      <c r="C35" s="397"/>
      <c r="D35" s="5"/>
      <c r="E35" s="5"/>
      <c r="F35" s="5"/>
      <c r="G35" s="5"/>
      <c r="H35" s="5"/>
      <c r="I35" s="5"/>
      <c r="J35" s="5"/>
      <c r="K35" s="5"/>
      <c r="L35" s="5"/>
      <c r="M35" s="5"/>
      <c r="N35" s="5"/>
      <c r="O35" s="5"/>
      <c r="P35" s="5"/>
    </row>
    <row r="36" spans="1:16" ht="45.75" hidden="1" customHeight="1" x14ac:dyDescent="0.2">
      <c r="A36" s="223" t="s">
        <v>2082</v>
      </c>
      <c r="B36" s="396" t="s">
        <v>2083</v>
      </c>
      <c r="C36" s="397"/>
      <c r="D36" s="5"/>
      <c r="E36" s="5"/>
      <c r="F36" s="5"/>
      <c r="G36" s="5"/>
      <c r="H36" s="5"/>
      <c r="I36" s="5"/>
      <c r="J36" s="5"/>
      <c r="K36" s="5"/>
      <c r="L36" s="5"/>
      <c r="M36" s="5"/>
      <c r="N36" s="5"/>
      <c r="O36" s="5"/>
      <c r="P36" s="5"/>
    </row>
    <row r="37" spans="1:16" ht="54.75" hidden="1" customHeight="1" x14ac:dyDescent="0.2">
      <c r="A37" s="223" t="s">
        <v>2084</v>
      </c>
      <c r="B37" s="396" t="s">
        <v>2085</v>
      </c>
      <c r="C37" s="397"/>
      <c r="D37" s="5"/>
      <c r="E37" s="5"/>
      <c r="F37" s="5"/>
      <c r="G37" s="5"/>
      <c r="H37" s="5"/>
      <c r="I37" s="5"/>
      <c r="J37" s="5"/>
      <c r="K37" s="5"/>
      <c r="L37" s="5"/>
      <c r="M37" s="5"/>
      <c r="N37" s="5"/>
      <c r="O37" s="5"/>
      <c r="P37" s="5"/>
    </row>
    <row r="38" spans="1:16" ht="37.5" hidden="1" customHeight="1" x14ac:dyDescent="0.2">
      <c r="A38" s="223" t="s">
        <v>2086</v>
      </c>
      <c r="B38" s="396" t="s">
        <v>2087</v>
      </c>
      <c r="C38" s="397"/>
      <c r="D38" s="5"/>
      <c r="E38" s="5"/>
      <c r="F38" s="5"/>
      <c r="G38" s="5"/>
      <c r="H38" s="5"/>
      <c r="I38" s="5"/>
      <c r="J38" s="5"/>
      <c r="K38" s="5"/>
      <c r="L38" s="5"/>
      <c r="M38" s="5"/>
      <c r="N38" s="5"/>
      <c r="O38" s="5"/>
      <c r="P38" s="5"/>
    </row>
    <row r="39" spans="1:16" ht="61.5" hidden="1" customHeight="1" x14ac:dyDescent="0.2">
      <c r="A39" s="223" t="s">
        <v>2088</v>
      </c>
      <c r="B39" s="396" t="s">
        <v>2089</v>
      </c>
      <c r="C39" s="397"/>
      <c r="D39" s="5"/>
      <c r="E39" s="5"/>
      <c r="F39" s="5"/>
      <c r="G39" s="5"/>
      <c r="H39" s="5"/>
      <c r="I39" s="5"/>
      <c r="J39" s="5"/>
      <c r="K39" s="5"/>
      <c r="L39" s="5"/>
      <c r="M39" s="5"/>
      <c r="N39" s="5"/>
      <c r="O39" s="5"/>
      <c r="P39" s="5"/>
    </row>
    <row r="40" spans="1:16" ht="53.25" hidden="1" customHeight="1" x14ac:dyDescent="0.2">
      <c r="A40" s="223" t="s">
        <v>2090</v>
      </c>
      <c r="B40" s="396" t="s">
        <v>2091</v>
      </c>
      <c r="C40" s="397"/>
      <c r="D40" s="5"/>
      <c r="E40" s="5"/>
      <c r="F40" s="5"/>
      <c r="G40" s="5"/>
      <c r="H40" s="5"/>
      <c r="I40" s="5"/>
      <c r="J40" s="5"/>
      <c r="K40" s="5"/>
      <c r="L40" s="5"/>
      <c r="M40" s="5"/>
      <c r="N40" s="5"/>
      <c r="O40" s="5"/>
      <c r="P40" s="5"/>
    </row>
    <row r="41" spans="1:16" ht="73.5" hidden="1" customHeight="1" x14ac:dyDescent="0.2">
      <c r="A41" s="223" t="s">
        <v>2092</v>
      </c>
      <c r="B41" s="396" t="s">
        <v>2093</v>
      </c>
      <c r="C41" s="397"/>
      <c r="D41" s="5"/>
      <c r="E41" s="5"/>
      <c r="F41" s="5"/>
      <c r="G41" s="5"/>
      <c r="H41" s="5"/>
      <c r="I41" s="5"/>
      <c r="J41" s="5"/>
      <c r="K41" s="5"/>
      <c r="L41" s="5"/>
      <c r="M41" s="5"/>
      <c r="N41" s="5"/>
      <c r="O41" s="5"/>
      <c r="P41" s="5"/>
    </row>
    <row r="42" spans="1:16" ht="57.75" hidden="1" customHeight="1" x14ac:dyDescent="0.2">
      <c r="A42" s="223" t="s">
        <v>2094</v>
      </c>
      <c r="B42" s="396" t="s">
        <v>2095</v>
      </c>
      <c r="C42" s="397"/>
      <c r="D42" s="5"/>
      <c r="E42" s="5"/>
      <c r="F42" s="5"/>
      <c r="G42" s="5"/>
      <c r="H42" s="5"/>
      <c r="I42" s="5"/>
      <c r="J42" s="5"/>
      <c r="K42" s="5"/>
      <c r="L42" s="5"/>
      <c r="M42" s="5"/>
      <c r="N42" s="5"/>
      <c r="O42" s="5"/>
      <c r="P42" s="5"/>
    </row>
    <row r="43" spans="1:16" ht="84" hidden="1" customHeight="1" x14ac:dyDescent="0.2">
      <c r="A43" s="223" t="s">
        <v>2096</v>
      </c>
      <c r="B43" s="396" t="s">
        <v>2097</v>
      </c>
      <c r="C43" s="397"/>
      <c r="D43" s="5"/>
      <c r="E43" s="5"/>
      <c r="F43" s="5"/>
      <c r="G43" s="5"/>
      <c r="H43" s="5"/>
      <c r="I43" s="5"/>
      <c r="J43" s="5"/>
      <c r="K43" s="5"/>
      <c r="L43" s="5"/>
      <c r="M43" s="5"/>
      <c r="N43" s="5"/>
      <c r="O43" s="5"/>
      <c r="P43" s="5"/>
    </row>
    <row r="44" spans="1:16" ht="48" hidden="1" customHeight="1" x14ac:dyDescent="0.2">
      <c r="A44" s="223" t="s">
        <v>2098</v>
      </c>
      <c r="B44" s="396" t="s">
        <v>2099</v>
      </c>
      <c r="C44" s="397"/>
      <c r="D44" s="5"/>
      <c r="E44" s="5"/>
      <c r="F44" s="5"/>
      <c r="G44" s="5"/>
      <c r="H44" s="5"/>
      <c r="I44" s="5"/>
      <c r="J44" s="5"/>
      <c r="K44" s="5"/>
      <c r="L44" s="5"/>
      <c r="M44" s="5"/>
      <c r="N44" s="5"/>
      <c r="O44" s="5"/>
      <c r="P44" s="5"/>
    </row>
    <row r="45" spans="1:16" ht="57" hidden="1" customHeight="1" x14ac:dyDescent="0.2">
      <c r="A45" s="223" t="s">
        <v>2100</v>
      </c>
      <c r="B45" s="396" t="s">
        <v>2101</v>
      </c>
      <c r="C45" s="397"/>
      <c r="D45" s="5"/>
      <c r="E45" s="5"/>
      <c r="F45" s="5"/>
      <c r="G45" s="5"/>
      <c r="H45" s="5"/>
      <c r="I45" s="5"/>
      <c r="J45" s="5"/>
      <c r="K45" s="5"/>
      <c r="L45" s="5"/>
      <c r="M45" s="5"/>
      <c r="N45" s="5"/>
      <c r="O45" s="5"/>
      <c r="P45" s="5"/>
    </row>
    <row r="46" spans="1:16" ht="73.5" hidden="1" customHeight="1" x14ac:dyDescent="0.2">
      <c r="A46" s="223" t="s">
        <v>2102</v>
      </c>
      <c r="B46" s="401" t="s">
        <v>2103</v>
      </c>
      <c r="C46" s="397"/>
      <c r="D46" s="5"/>
      <c r="E46" s="5"/>
      <c r="F46" s="5"/>
      <c r="G46" s="5"/>
      <c r="H46" s="5"/>
      <c r="I46" s="5"/>
      <c r="J46" s="5"/>
      <c r="K46" s="5"/>
      <c r="L46" s="5"/>
      <c r="M46" s="5"/>
      <c r="N46" s="5"/>
      <c r="O46" s="5"/>
      <c r="P46" s="5"/>
    </row>
    <row r="47" spans="1:16" ht="66" hidden="1" customHeight="1" x14ac:dyDescent="0.2">
      <c r="A47" s="39" t="s">
        <v>2104</v>
      </c>
      <c r="B47" s="402" t="s">
        <v>2105</v>
      </c>
      <c r="C47" s="402"/>
      <c r="D47" s="5"/>
      <c r="E47" s="5"/>
      <c r="F47" s="5"/>
      <c r="G47" s="5"/>
      <c r="H47" s="5"/>
      <c r="I47" s="5"/>
      <c r="J47" s="5"/>
      <c r="K47" s="5"/>
      <c r="L47" s="5"/>
      <c r="M47" s="5"/>
      <c r="N47" s="5"/>
      <c r="O47" s="5"/>
      <c r="P47" s="5"/>
    </row>
    <row r="48" spans="1:16" ht="123.75" customHeight="1" x14ac:dyDescent="0.2">
      <c r="A48" s="202" t="s">
        <v>2106</v>
      </c>
      <c r="B48" s="400" t="s">
        <v>2107</v>
      </c>
      <c r="C48" s="399"/>
      <c r="D48" s="5"/>
      <c r="E48" s="5"/>
      <c r="F48" s="5"/>
      <c r="G48" s="5"/>
      <c r="H48" s="5"/>
      <c r="I48" s="5"/>
      <c r="J48" s="5"/>
      <c r="K48" s="5"/>
      <c r="L48" s="5"/>
      <c r="M48" s="5"/>
      <c r="N48" s="5"/>
      <c r="O48" s="5"/>
      <c r="P48" s="5"/>
    </row>
    <row r="49" spans="1:16" ht="34.5" customHeight="1" x14ac:dyDescent="0.2">
      <c r="A49" s="202" t="s">
        <v>2108</v>
      </c>
      <c r="B49" s="398" t="s">
        <v>2109</v>
      </c>
      <c r="C49" s="399"/>
      <c r="D49" s="5"/>
      <c r="E49" s="5"/>
      <c r="F49" s="5"/>
      <c r="G49" s="5"/>
      <c r="H49" s="5"/>
      <c r="I49" s="5"/>
      <c r="J49" s="5"/>
      <c r="K49" s="5"/>
      <c r="L49" s="5"/>
      <c r="M49" s="5"/>
      <c r="N49" s="5"/>
      <c r="O49" s="5"/>
      <c r="P49" s="5"/>
    </row>
    <row r="50" spans="1:16" ht="34.5" customHeight="1" x14ac:dyDescent="0.2">
      <c r="A50" s="202" t="s">
        <v>2110</v>
      </c>
      <c r="B50" s="398" t="s">
        <v>2111</v>
      </c>
      <c r="C50" s="399"/>
      <c r="D50" s="5"/>
      <c r="E50" s="5"/>
      <c r="F50" s="5"/>
      <c r="G50" s="5"/>
      <c r="H50" s="5"/>
      <c r="I50" s="5"/>
      <c r="J50" s="5"/>
      <c r="K50" s="5"/>
      <c r="L50" s="5"/>
      <c r="M50" s="5"/>
      <c r="N50" s="5"/>
      <c r="O50" s="5"/>
      <c r="P50" s="5"/>
    </row>
    <row r="51" spans="1:16" ht="31.5" customHeight="1" x14ac:dyDescent="0.2">
      <c r="A51" s="224" t="s">
        <v>2112</v>
      </c>
      <c r="B51" s="396" t="s">
        <v>2113</v>
      </c>
      <c r="C51" s="397"/>
      <c r="D51" s="5"/>
      <c r="E51" s="5"/>
      <c r="F51" s="5"/>
      <c r="G51" s="5"/>
      <c r="H51" s="5"/>
      <c r="I51" s="5"/>
      <c r="J51" s="5"/>
      <c r="K51" s="5"/>
      <c r="L51" s="5"/>
      <c r="M51" s="5"/>
      <c r="N51" s="5"/>
      <c r="O51" s="5"/>
      <c r="P51" s="5"/>
    </row>
    <row r="52" spans="1:16" ht="31.5" customHeight="1" x14ac:dyDescent="0.2">
      <c r="A52" s="224" t="s">
        <v>2114</v>
      </c>
      <c r="B52" s="396" t="s">
        <v>2115</v>
      </c>
      <c r="C52" s="397"/>
      <c r="D52" s="5"/>
      <c r="E52" s="5"/>
      <c r="F52" s="5"/>
      <c r="G52" s="5"/>
      <c r="H52" s="5"/>
      <c r="I52" s="5"/>
      <c r="J52" s="5"/>
      <c r="K52" s="5"/>
      <c r="L52" s="5"/>
      <c r="M52" s="5"/>
      <c r="N52" s="5"/>
      <c r="O52" s="5"/>
      <c r="P52" s="5"/>
    </row>
    <row r="53" spans="1:16" ht="31.5" customHeight="1" x14ac:dyDescent="0.2">
      <c r="A53" s="224" t="s">
        <v>2116</v>
      </c>
      <c r="B53" s="403" t="s">
        <v>2117</v>
      </c>
      <c r="C53" s="404"/>
      <c r="D53" s="5"/>
      <c r="E53" s="5"/>
      <c r="F53" s="5"/>
      <c r="G53" s="5"/>
      <c r="H53" s="5"/>
      <c r="I53" s="5"/>
      <c r="J53" s="5"/>
      <c r="K53" s="5"/>
      <c r="L53" s="5"/>
      <c r="M53" s="5"/>
      <c r="N53" s="5"/>
      <c r="O53" s="5"/>
      <c r="P53" s="5"/>
    </row>
    <row r="54" spans="1:16" ht="31.5" customHeight="1" x14ac:dyDescent="0.2">
      <c r="A54" s="224" t="s">
        <v>2118</v>
      </c>
      <c r="B54" s="403" t="s">
        <v>2119</v>
      </c>
      <c r="C54" s="404"/>
      <c r="D54" s="5"/>
      <c r="E54" s="5"/>
      <c r="F54" s="5"/>
      <c r="G54" s="5"/>
      <c r="H54" s="5"/>
      <c r="I54" s="5"/>
      <c r="J54" s="5"/>
      <c r="K54" s="5"/>
      <c r="L54" s="5"/>
      <c r="M54" s="5"/>
      <c r="N54" s="5"/>
      <c r="O54" s="5"/>
      <c r="P54" s="5"/>
    </row>
    <row r="55" spans="1:16" ht="54.6" customHeight="1" x14ac:dyDescent="0.2">
      <c r="A55" s="224" t="s">
        <v>2120</v>
      </c>
      <c r="B55" s="403" t="s">
        <v>2121</v>
      </c>
      <c r="C55" s="404"/>
      <c r="D55" s="5"/>
      <c r="E55" s="5"/>
      <c r="F55" s="5"/>
      <c r="G55" s="5"/>
      <c r="H55" s="5"/>
      <c r="I55" s="5"/>
      <c r="J55" s="5"/>
      <c r="K55" s="5"/>
      <c r="L55" s="5"/>
      <c r="M55" s="5"/>
      <c r="N55" s="5"/>
      <c r="O55" s="5"/>
      <c r="P55" s="5"/>
    </row>
    <row r="56" spans="1:16" ht="54.6" customHeight="1" x14ac:dyDescent="0.2">
      <c r="A56" s="224" t="s">
        <v>2122</v>
      </c>
      <c r="B56" s="403" t="s">
        <v>2123</v>
      </c>
      <c r="C56" s="404"/>
      <c r="D56" s="5"/>
      <c r="E56" s="5"/>
      <c r="F56" s="5"/>
      <c r="G56" s="5"/>
      <c r="H56" s="5"/>
      <c r="I56" s="5"/>
      <c r="J56" s="5"/>
      <c r="K56" s="5"/>
      <c r="L56" s="5"/>
      <c r="M56" s="5"/>
      <c r="N56" s="5"/>
      <c r="O56" s="5"/>
      <c r="P56" s="5"/>
    </row>
    <row r="57" spans="1:16" ht="54" customHeight="1" x14ac:dyDescent="0.2">
      <c r="A57" s="224" t="s">
        <v>2124</v>
      </c>
      <c r="B57" s="403" t="s">
        <v>2125</v>
      </c>
      <c r="C57" s="404"/>
      <c r="D57" s="5"/>
      <c r="E57" s="5"/>
      <c r="F57" s="5"/>
      <c r="G57" s="5"/>
      <c r="H57" s="5"/>
      <c r="I57" s="5"/>
      <c r="J57" s="5"/>
      <c r="K57" s="5"/>
      <c r="L57" s="5"/>
      <c r="M57" s="5"/>
      <c r="N57" s="5"/>
      <c r="O57" s="5"/>
      <c r="P57" s="5"/>
    </row>
    <row r="58" spans="1:16" ht="31.15" customHeight="1" x14ac:dyDescent="0.2">
      <c r="A58" s="270" t="s">
        <v>2126</v>
      </c>
      <c r="B58" s="394" t="s">
        <v>2127</v>
      </c>
      <c r="C58" s="395"/>
      <c r="D58" s="5"/>
      <c r="E58" s="5"/>
      <c r="F58" s="5"/>
      <c r="G58" s="5"/>
      <c r="H58" s="5"/>
      <c r="I58" s="5"/>
      <c r="J58" s="5"/>
      <c r="K58" s="5"/>
      <c r="L58" s="5"/>
      <c r="M58" s="5"/>
      <c r="N58" s="5"/>
      <c r="O58" s="5"/>
      <c r="P58" s="5"/>
    </row>
    <row r="59" spans="1:16" ht="46.5" customHeight="1" x14ac:dyDescent="0.2">
      <c r="A59" s="302" t="s">
        <v>2128</v>
      </c>
      <c r="B59" s="409" t="s">
        <v>2129</v>
      </c>
      <c r="C59" s="410"/>
      <c r="D59" s="298"/>
      <c r="E59" s="5"/>
      <c r="F59" s="5"/>
      <c r="G59" s="5"/>
      <c r="H59" s="5"/>
      <c r="I59" s="5"/>
      <c r="J59" s="5"/>
      <c r="K59" s="5"/>
      <c r="L59" s="5"/>
      <c r="M59" s="5"/>
      <c r="N59" s="5"/>
      <c r="O59" s="5"/>
      <c r="P59" s="5"/>
    </row>
    <row r="60" spans="1:16" ht="12.75" customHeight="1" x14ac:dyDescent="0.2">
      <c r="A60" s="5"/>
      <c r="B60" s="5"/>
      <c r="C60" s="5"/>
      <c r="D60" s="5"/>
      <c r="E60" s="5"/>
      <c r="F60" s="5"/>
      <c r="G60" s="5"/>
      <c r="H60" s="5"/>
      <c r="I60" s="5"/>
      <c r="J60" s="5"/>
      <c r="K60" s="5"/>
      <c r="L60" s="5"/>
      <c r="M60" s="5"/>
      <c r="N60" s="5"/>
      <c r="O60" s="5"/>
      <c r="P60" s="5"/>
    </row>
    <row r="61" spans="1:16" ht="12.75" customHeight="1" x14ac:dyDescent="0.2">
      <c r="A61" s="5"/>
      <c r="B61" s="5"/>
      <c r="C61" s="5"/>
      <c r="D61" s="5"/>
      <c r="E61" s="5"/>
      <c r="F61" s="5"/>
      <c r="G61" s="5"/>
      <c r="H61" s="5"/>
      <c r="I61" s="5"/>
      <c r="J61" s="5"/>
      <c r="K61" s="5"/>
      <c r="L61" s="5"/>
      <c r="M61" s="5"/>
      <c r="N61" s="5"/>
      <c r="O61" s="5"/>
      <c r="P61" s="5"/>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T/BUQOCouMpK0qPxkDbAd7Xc0twtWYPziyMekcYVFUehxCXep+LErJCgeqZyCTj/8hIKIPwIjhArvQim5QUg==" saltValue="8+gbbxgZHA67N6tij8fD/Q==" spinCount="100000" sheet="1" selectLockedCells="1"/>
  <mergeCells count="59">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zoomScale="85" zoomScaleNormal="85" workbookViewId="0">
      <selection activeCell="C6" sqref="C6"/>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4" width="14.42578125" style="317" customWidth="1"/>
    <col min="25" max="16384" width="14.42578125" style="317"/>
  </cols>
  <sheetData>
    <row r="2" spans="1:23" ht="37.5" customHeight="1" x14ac:dyDescent="0.2">
      <c r="A2" s="360" t="s">
        <v>1969</v>
      </c>
      <c r="B2" s="361"/>
      <c r="C2" s="361"/>
      <c r="D2" s="361"/>
      <c r="E2" s="361"/>
      <c r="F2" s="361"/>
      <c r="G2" s="361"/>
      <c r="H2" s="361"/>
      <c r="I2" s="36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62" t="s">
        <v>1971</v>
      </c>
      <c r="B4" s="363"/>
      <c r="C4" s="363"/>
      <c r="D4" s="363"/>
      <c r="E4" s="363"/>
      <c r="F4" s="363"/>
      <c r="G4" s="363"/>
      <c r="H4" s="363"/>
      <c r="I4" s="36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50901</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30" t="s">
        <v>1975</v>
      </c>
      <c r="F7" s="364" t="s">
        <v>1976</v>
      </c>
      <c r="G7" s="36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30"/>
      <c r="F8" s="344" t="s">
        <v>1979</v>
      </c>
      <c r="G8" s="345"/>
      <c r="H8" s="238" t="str">
        <f>IF(OR(MAX(Skriveni!C1011:D1400)&gt;0,MIN(Skriveni!C1011:D1400)&lt;0),"DA","NE")</f>
        <v>DA</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30"/>
      <c r="F9" s="358" t="s">
        <v>1980</v>
      </c>
      <c r="G9" s="359"/>
      <c r="H9" s="231" t="str">
        <f>IF(OR(MAX(Skriveni!C1401:D1537)&gt;0,MIN(Skriveni!C1401:D1537)&lt;0),"DA","NE")</f>
        <v>DA</v>
      </c>
      <c r="I9" s="26" t="str">
        <f>IF(AND(H9="DA",Kont!E347&gt;0),Kont!E347,"Nema")</f>
        <v>Nema</v>
      </c>
      <c r="J9" s="5"/>
      <c r="K9" s="5"/>
      <c r="L9" s="5"/>
      <c r="M9" s="5"/>
      <c r="N9" s="5"/>
      <c r="O9" s="5"/>
      <c r="P9" s="5"/>
      <c r="Q9" s="5"/>
      <c r="R9" s="5"/>
      <c r="S9" s="5"/>
      <c r="T9" s="5"/>
      <c r="U9" s="5"/>
      <c r="V9" s="5"/>
      <c r="W9" s="5"/>
    </row>
    <row r="10" spans="1:23" ht="13.5" customHeight="1" x14ac:dyDescent="0.2">
      <c r="B10" s="18" t="s">
        <v>2</v>
      </c>
      <c r="C10" s="241" t="s">
        <v>3</v>
      </c>
      <c r="D10" s="315"/>
      <c r="E10" s="330"/>
      <c r="F10" s="344" t="s">
        <v>1981</v>
      </c>
      <c r="G10" s="345"/>
      <c r="H10" s="238" t="str">
        <f t="array" ref="H10">IF(OR(SUMPRODUCT(--('P-VRIO'!D8:E13&lt;&gt;""))&lt;&gt;0,SUMPRODUCT(--('P-VRIO'!D15:E21&lt;&gt;""))&lt;&gt;0,SUMPRODUCT(--('P-VRIO'!D24:E29&lt;&gt;""))&lt;&gt;0,SUMPRODUCT(--('P-VRIO'!D31:E37&lt;&gt;""))&lt;&gt;0,SUMPRODUCT(--('P-VRIO'!D40:E43&lt;&gt;""))&lt;&gt;0,SUMPRODUCT(--('P-VRIO'!D45:E48&lt;&gt;""))&lt;&gt;0),"DA","NE")</f>
        <v>DA</v>
      </c>
      <c r="I10" s="23" t="str">
        <f>IF(Kont!E345&gt;0,Kont!E345,"Nema")</f>
        <v>Nema</v>
      </c>
      <c r="J10" s="5"/>
      <c r="K10" s="5"/>
      <c r="L10" s="5"/>
      <c r="M10" s="5"/>
      <c r="N10" s="5"/>
      <c r="O10" s="5"/>
      <c r="P10" s="5"/>
      <c r="Q10" s="5"/>
      <c r="R10" s="5"/>
      <c r="S10" s="5"/>
      <c r="T10" s="5"/>
      <c r="U10" s="5"/>
      <c r="V10" s="5"/>
      <c r="W10" s="5"/>
    </row>
    <row r="11" spans="1:23" ht="13.5" customHeight="1" x14ac:dyDescent="0.2">
      <c r="B11" s="24"/>
      <c r="C11" s="25"/>
      <c r="D11" s="315"/>
      <c r="E11" s="330"/>
      <c r="F11" s="356" t="s">
        <v>1982</v>
      </c>
      <c r="G11" s="357"/>
      <c r="H11" s="295" t="str">
        <f>IF(OR(MAX(Skriveni!C1582:C1686)&gt;0,MIN(Skriveni!C1582:C1686)&lt;0),"DA","NE")</f>
        <v>DA</v>
      </c>
      <c r="I11" s="296" t="str">
        <f>IF(AND(H11="DA",Kont!E342&gt;0),Kont!E342,"Nema")</f>
        <v>Nema</v>
      </c>
      <c r="J11" s="5"/>
      <c r="K11" s="5"/>
      <c r="L11" s="5"/>
      <c r="M11" s="5"/>
      <c r="N11" s="5"/>
      <c r="O11" s="5"/>
      <c r="P11" s="5"/>
      <c r="Q11" s="5"/>
      <c r="R11" s="5"/>
      <c r="S11" s="5"/>
      <c r="T11" s="5"/>
      <c r="U11" s="5"/>
      <c r="V11" s="5"/>
      <c r="W11" s="5"/>
    </row>
    <row r="12" spans="1:23" ht="13.5" customHeight="1" x14ac:dyDescent="0.2">
      <c r="B12" s="24"/>
      <c r="C12" s="25"/>
      <c r="D12" s="315"/>
      <c r="E12" s="330"/>
      <c r="F12" s="354" t="s">
        <v>1983</v>
      </c>
      <c r="G12" s="355"/>
      <c r="H12" s="323" t="s">
        <v>1984</v>
      </c>
      <c r="I12" s="27" t="s">
        <v>1985</v>
      </c>
      <c r="J12" s="228"/>
      <c r="K12" s="228"/>
      <c r="L12" s="5"/>
      <c r="M12" s="5"/>
      <c r="N12" s="5"/>
      <c r="O12" s="5"/>
      <c r="P12" s="5"/>
      <c r="Q12" s="5"/>
      <c r="R12" s="5"/>
      <c r="S12" s="5"/>
      <c r="T12" s="5"/>
      <c r="U12" s="5"/>
      <c r="V12" s="5"/>
      <c r="W12" s="5"/>
    </row>
    <row r="13" spans="1:23" ht="23.25" x14ac:dyDescent="0.2">
      <c r="B13" s="18" t="s">
        <v>1986</v>
      </c>
      <c r="C13" s="242" t="s">
        <v>5</v>
      </c>
      <c r="D13" s="315"/>
      <c r="E13" s="330"/>
      <c r="F13" s="327" t="s">
        <v>1987</v>
      </c>
      <c r="G13" s="328"/>
      <c r="H13" s="32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31" t="s">
        <v>8</v>
      </c>
      <c r="C16" s="343"/>
      <c r="D16" s="343"/>
      <c r="E16" s="343"/>
      <c r="F16" s="333"/>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34" t="str">
        <f>'PR-RAS'!B6</f>
        <v>PRIHODI POSLOVANJA (šifre 61+62+63+64+65+66+67+68)</v>
      </c>
      <c r="C17" s="335"/>
      <c r="D17" s="335"/>
      <c r="E17" s="335"/>
      <c r="F17" s="336"/>
      <c r="G17" s="28" t="str">
        <f>'PR-RAS'!C6</f>
        <v>6</v>
      </c>
      <c r="H17" s="275">
        <f>'PR-RAS'!D6</f>
        <v>1120196.28</v>
      </c>
      <c r="I17" s="275">
        <f>'PR-RAS'!E6</f>
        <v>1157869.58</v>
      </c>
      <c r="J17" s="5"/>
      <c r="K17" s="5"/>
      <c r="L17" s="5"/>
      <c r="M17" s="5"/>
      <c r="N17" s="5"/>
      <c r="O17" s="5"/>
      <c r="P17" s="5"/>
      <c r="Q17" s="5"/>
      <c r="R17" s="5"/>
      <c r="S17" s="5"/>
      <c r="T17" s="5"/>
      <c r="U17" s="5"/>
      <c r="V17" s="5"/>
      <c r="W17" s="5"/>
    </row>
    <row r="18" spans="1:23" ht="12.75" customHeight="1" x14ac:dyDescent="0.2">
      <c r="A18" s="352"/>
      <c r="B18" s="337" t="str">
        <f>'PR-RAS'!B152</f>
        <v xml:space="preserve">RASHODI POSLOVANJA (šifre 31+32+34+35+36+37+38) </v>
      </c>
      <c r="C18" s="338"/>
      <c r="D18" s="338"/>
      <c r="E18" s="338"/>
      <c r="F18" s="339"/>
      <c r="G18" s="29" t="str">
        <f>'PR-RAS'!C152</f>
        <v>3</v>
      </c>
      <c r="H18" s="275">
        <f>'PR-RAS'!D152</f>
        <v>991265.29999999993</v>
      </c>
      <c r="I18" s="275">
        <f>'PR-RAS'!E152</f>
        <v>1175391.45</v>
      </c>
      <c r="J18" s="5"/>
      <c r="K18" s="5"/>
      <c r="L18" s="5"/>
      <c r="M18" s="5"/>
      <c r="N18" s="5"/>
      <c r="O18" s="5"/>
      <c r="P18" s="5"/>
      <c r="Q18" s="5"/>
      <c r="R18" s="5"/>
      <c r="S18" s="5"/>
      <c r="T18" s="5"/>
      <c r="U18" s="5"/>
      <c r="V18" s="5"/>
      <c r="W18" s="5"/>
    </row>
    <row r="19" spans="1:23" ht="12.75" customHeight="1" x14ac:dyDescent="0.2">
      <c r="A19" s="352"/>
      <c r="B19" s="337" t="str">
        <f>'PR-RAS'!B649</f>
        <v>Višak prihoda i primitaka raspoloživ u sljedećem razdoblju (šifre X005 + '9221-9222' - Y005 - '9222-9221')</v>
      </c>
      <c r="C19" s="338"/>
      <c r="D19" s="338"/>
      <c r="E19" s="338"/>
      <c r="F19" s="339"/>
      <c r="G19" s="29" t="str">
        <f>'PR-RAS'!C649</f>
        <v>X006</v>
      </c>
      <c r="H19" s="275">
        <f>'PR-RAS'!D649</f>
        <v>12064.790000000177</v>
      </c>
      <c r="I19" s="275">
        <f>'PR-RAS'!E649</f>
        <v>0</v>
      </c>
      <c r="J19" s="5"/>
      <c r="K19" s="5"/>
      <c r="L19" s="5"/>
      <c r="M19" s="5"/>
      <c r="N19" s="5"/>
      <c r="O19" s="5"/>
      <c r="P19" s="5"/>
      <c r="Q19" s="5"/>
      <c r="R19" s="5"/>
      <c r="S19" s="5"/>
      <c r="T19" s="5"/>
      <c r="U19" s="5"/>
      <c r="V19" s="5"/>
      <c r="W19" s="5"/>
    </row>
    <row r="20" spans="1:23" ht="12.75" customHeight="1" x14ac:dyDescent="0.2">
      <c r="A20" s="353"/>
      <c r="B20" s="340" t="str">
        <f>'PR-RAS'!B650</f>
        <v>Manjak prihoda i primitaka za pokriće u sljedećem razdoblju (šifre Y005 + '9222-9221' - X005 - '9221-9222' )</v>
      </c>
      <c r="C20" s="341"/>
      <c r="D20" s="341"/>
      <c r="E20" s="341"/>
      <c r="F20" s="342"/>
      <c r="G20" s="30" t="str">
        <f>'PR-RAS'!C650</f>
        <v>Y006</v>
      </c>
      <c r="H20" s="275">
        <f>'PR-RAS'!D650</f>
        <v>0</v>
      </c>
      <c r="I20" s="275">
        <f>'PR-RAS'!E650</f>
        <v>66134.179999999964</v>
      </c>
      <c r="J20" s="5"/>
      <c r="K20" s="5"/>
      <c r="L20" s="5"/>
      <c r="M20" s="5"/>
      <c r="N20" s="5"/>
      <c r="O20" s="5"/>
      <c r="P20" s="5"/>
      <c r="Q20" s="5"/>
      <c r="R20" s="5"/>
      <c r="S20" s="5"/>
      <c r="T20" s="5"/>
      <c r="U20" s="5"/>
      <c r="V20" s="5"/>
      <c r="W20" s="5"/>
    </row>
    <row r="21" spans="1:23" ht="29.25" customHeight="1" x14ac:dyDescent="0.2">
      <c r="A21" s="200" t="s">
        <v>1988</v>
      </c>
      <c r="B21" s="331" t="s">
        <v>8</v>
      </c>
      <c r="C21" s="332"/>
      <c r="D21" s="332"/>
      <c r="E21" s="332"/>
      <c r="F21" s="333"/>
      <c r="G21" s="201" t="s">
        <v>9</v>
      </c>
      <c r="H21" s="265" t="s">
        <v>1989</v>
      </c>
      <c r="I21" s="266" t="s">
        <v>1990</v>
      </c>
      <c r="J21" s="5"/>
      <c r="K21" s="5"/>
      <c r="L21" s="5"/>
      <c r="M21" s="5"/>
      <c r="N21" s="5"/>
      <c r="O21" s="5"/>
      <c r="P21" s="5"/>
      <c r="Q21" s="5"/>
      <c r="R21" s="5"/>
      <c r="S21" s="5"/>
      <c r="T21" s="5"/>
      <c r="U21" s="5"/>
      <c r="V21" s="5"/>
      <c r="W21" s="5"/>
    </row>
    <row r="22" spans="1:23" ht="12.75" customHeight="1" x14ac:dyDescent="0.2">
      <c r="A22" s="351" t="s">
        <v>1979</v>
      </c>
      <c r="B22" s="334" t="str">
        <f>BILANCA!B7</f>
        <v>Nefinancijska imovina (šifre 01+02+03+04+05+06)</v>
      </c>
      <c r="C22" s="335"/>
      <c r="D22" s="335"/>
      <c r="E22" s="335"/>
      <c r="F22" s="336"/>
      <c r="G22" s="126" t="str">
        <f>BILANCA!C7</f>
        <v>B002</v>
      </c>
      <c r="H22" s="275">
        <f>BILANCA!D7</f>
        <v>353711.1</v>
      </c>
      <c r="I22" s="275">
        <f>BILANCA!E7</f>
        <v>353711.1</v>
      </c>
      <c r="J22" s="5"/>
      <c r="K22" s="5"/>
      <c r="L22" s="5"/>
      <c r="M22" s="5"/>
      <c r="N22" s="5"/>
      <c r="O22" s="5"/>
      <c r="P22" s="5"/>
      <c r="Q22" s="5"/>
      <c r="R22" s="5"/>
      <c r="S22" s="5"/>
      <c r="T22" s="5"/>
      <c r="U22" s="5"/>
      <c r="V22" s="5"/>
      <c r="W22" s="5"/>
    </row>
    <row r="23" spans="1:23" ht="12.75" customHeight="1" x14ac:dyDescent="0.2">
      <c r="A23" s="352"/>
      <c r="B23" s="337" t="str">
        <f>BILANCA!B69</f>
        <v>Financijska imovina (šifre 11+12+13+14+15+16+17+19)</v>
      </c>
      <c r="C23" s="338"/>
      <c r="D23" s="338"/>
      <c r="E23" s="338"/>
      <c r="F23" s="339"/>
      <c r="G23" s="127" t="str">
        <f>BILANCA!C69</f>
        <v>1</v>
      </c>
      <c r="H23" s="275">
        <f>BILANCA!D69</f>
        <v>97521.97</v>
      </c>
      <c r="I23" s="275">
        <f>BILANCA!E69</f>
        <v>22053.200000000001</v>
      </c>
      <c r="J23" s="5"/>
      <c r="K23" s="5"/>
      <c r="L23" s="5"/>
      <c r="M23" s="5"/>
      <c r="N23" s="5"/>
      <c r="O23" s="5"/>
      <c r="P23" s="5"/>
      <c r="Q23" s="5"/>
      <c r="R23" s="5"/>
      <c r="S23" s="5"/>
      <c r="T23" s="5"/>
      <c r="U23" s="5"/>
      <c r="V23" s="5"/>
      <c r="W23" s="5"/>
    </row>
    <row r="24" spans="1:23" ht="12.75" customHeight="1" x14ac:dyDescent="0.2">
      <c r="A24" s="352"/>
      <c r="B24" s="337" t="str">
        <f>BILANCA!B177</f>
        <v xml:space="preserve">Obveze (šifre 23+24+25+26+27+29) </v>
      </c>
      <c r="C24" s="338"/>
      <c r="D24" s="338"/>
      <c r="E24" s="338"/>
      <c r="F24" s="339"/>
      <c r="G24" s="127" t="str">
        <f>BILANCA!C177</f>
        <v>2</v>
      </c>
      <c r="H24" s="275">
        <f>BILANCA!D177</f>
        <v>294503.65999999997</v>
      </c>
      <c r="I24" s="275">
        <f>BILANCA!E177</f>
        <v>251682.38999999998</v>
      </c>
      <c r="J24" s="5"/>
      <c r="K24" s="5"/>
      <c r="L24" s="5"/>
      <c r="M24" s="5"/>
      <c r="N24" s="5"/>
      <c r="O24" s="5"/>
      <c r="P24" s="5"/>
      <c r="Q24" s="5"/>
      <c r="R24" s="5"/>
      <c r="S24" s="5"/>
      <c r="T24" s="5"/>
      <c r="U24" s="5"/>
      <c r="V24" s="5"/>
      <c r="W24" s="5"/>
    </row>
    <row r="25" spans="1:23" ht="12.75" customHeight="1" x14ac:dyDescent="0.2">
      <c r="A25" s="353"/>
      <c r="B25" s="340" t="str">
        <f>BILANCA!B251</f>
        <v>Vlastiti izvori (šifre 91 + 922 - 93 + 96 + 97)</v>
      </c>
      <c r="C25" s="341"/>
      <c r="D25" s="341"/>
      <c r="E25" s="341"/>
      <c r="F25" s="342"/>
      <c r="G25" s="128" t="str">
        <f>BILANCA!C251</f>
        <v>9</v>
      </c>
      <c r="H25" s="275">
        <f>BILANCA!D251</f>
        <v>156729.40999999995</v>
      </c>
      <c r="I25" s="275">
        <f>BILANCA!E251</f>
        <v>124081.90999999999</v>
      </c>
      <c r="J25" s="5"/>
      <c r="K25" s="5"/>
      <c r="L25" s="5"/>
      <c r="M25" s="5"/>
      <c r="N25" s="5"/>
      <c r="O25" s="5"/>
      <c r="P25" s="5"/>
      <c r="Q25" s="5"/>
      <c r="R25" s="5"/>
      <c r="S25" s="5"/>
      <c r="T25" s="5"/>
      <c r="U25" s="5"/>
      <c r="V25" s="5"/>
      <c r="W25" s="5"/>
    </row>
    <row r="26" spans="1:23" ht="48" x14ac:dyDescent="0.2">
      <c r="A26" s="200" t="s">
        <v>1988</v>
      </c>
      <c r="B26" s="331" t="s">
        <v>8</v>
      </c>
      <c r="C26" s="332"/>
      <c r="D26" s="332"/>
      <c r="E26" s="332"/>
      <c r="F26" s="333"/>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1991</v>
      </c>
      <c r="B27" s="334" t="str">
        <f>'RAS-funkcijski'!B5</f>
        <v>Opće javne usluge (šifre 011+012+013+014 do 018)</v>
      </c>
      <c r="C27" s="335"/>
      <c r="D27" s="335"/>
      <c r="E27" s="335"/>
      <c r="F27" s="336"/>
      <c r="G27" s="126" t="str">
        <f>'RAS-funkcijski'!C5</f>
        <v>01</v>
      </c>
      <c r="H27" s="275">
        <f>'RAS-funkcijski'!D5</f>
        <v>1327396.3</v>
      </c>
      <c r="I27" s="275">
        <f>'RAS-funkcijski'!E5</f>
        <v>1191026.45</v>
      </c>
      <c r="J27" s="5"/>
      <c r="K27" s="5"/>
      <c r="L27" s="5"/>
      <c r="M27" s="5"/>
      <c r="N27" s="5"/>
      <c r="O27" s="5"/>
      <c r="P27" s="5"/>
      <c r="Q27" s="5"/>
      <c r="R27" s="5"/>
      <c r="S27" s="5"/>
      <c r="T27" s="5"/>
      <c r="U27" s="5"/>
      <c r="V27" s="5"/>
      <c r="W27" s="5"/>
    </row>
    <row r="28" spans="1:23" ht="12.75" customHeight="1" x14ac:dyDescent="0.2">
      <c r="A28" s="352"/>
      <c r="B28" s="337" t="str">
        <f>'RAS-funkcijski'!B35</f>
        <v>Ekonomski poslovi (šifre 041+042+043+044+045+046+047+048+049)</v>
      </c>
      <c r="C28" s="338"/>
      <c r="D28" s="338"/>
      <c r="E28" s="338"/>
      <c r="F28" s="33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37" t="str">
        <f>'RAS-funkcijski'!B88</f>
        <v>Rashodi vezani za stanovanje i kom. pogodnosti koji nisu drugdje svrstani</v>
      </c>
      <c r="C29" s="338"/>
      <c r="D29" s="338"/>
      <c r="E29" s="338"/>
      <c r="F29" s="33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37" t="str">
        <f>'RAS-funkcijski'!B114</f>
        <v>Obrazovanje (šifre 091+092+093+094+095+096+097+098)</v>
      </c>
      <c r="C30" s="338"/>
      <c r="D30" s="338"/>
      <c r="E30" s="338"/>
      <c r="F30" s="33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40" t="str">
        <f>'RAS-funkcijski'!B141</f>
        <v>Kontrolni zbroj (šifre 01+02+03+04+05+06+07+08+09+10)</v>
      </c>
      <c r="C31" s="341"/>
      <c r="D31" s="341"/>
      <c r="E31" s="341"/>
      <c r="F31" s="342"/>
      <c r="G31" s="128" t="str">
        <f>'RAS-funkcijski'!C141</f>
        <v>R1</v>
      </c>
      <c r="H31" s="275">
        <f>'RAS-funkcijski'!D141</f>
        <v>1327396.3</v>
      </c>
      <c r="I31" s="275">
        <f>'RAS-funkcijski'!E141</f>
        <v>1191026.45</v>
      </c>
      <c r="J31" s="5"/>
      <c r="K31" s="5"/>
      <c r="L31" s="5"/>
      <c r="M31" s="5"/>
      <c r="N31" s="5"/>
      <c r="O31" s="5"/>
      <c r="P31" s="5"/>
      <c r="Q31" s="5"/>
      <c r="R31" s="5"/>
      <c r="S31" s="5"/>
      <c r="T31" s="5"/>
      <c r="U31" s="5"/>
      <c r="V31" s="5"/>
      <c r="W31" s="5"/>
    </row>
    <row r="32" spans="1:23" ht="29.25" customHeight="1" x14ac:dyDescent="0.2">
      <c r="A32" s="200" t="s">
        <v>1988</v>
      </c>
      <c r="B32" s="331" t="s">
        <v>8</v>
      </c>
      <c r="C32" s="332"/>
      <c r="D32" s="332"/>
      <c r="E32" s="332"/>
      <c r="F32" s="333"/>
      <c r="G32" s="201" t="s">
        <v>9</v>
      </c>
      <c r="H32" s="265" t="s">
        <v>1992</v>
      </c>
      <c r="I32" s="266" t="s">
        <v>1993</v>
      </c>
      <c r="J32" s="5"/>
      <c r="K32" s="5"/>
      <c r="L32" s="5"/>
      <c r="M32" s="5"/>
      <c r="N32" s="5"/>
      <c r="O32" s="5"/>
      <c r="P32" s="5"/>
      <c r="Q32" s="5"/>
      <c r="R32" s="5"/>
      <c r="S32" s="5"/>
      <c r="T32" s="5"/>
      <c r="U32" s="5"/>
      <c r="V32" s="5"/>
      <c r="W32" s="5"/>
    </row>
    <row r="33" spans="1:23" ht="12.75" customHeight="1" x14ac:dyDescent="0.2">
      <c r="A33" s="351" t="s">
        <v>1981</v>
      </c>
      <c r="B33" s="348" t="str">
        <f>'P-VRIO'!B5</f>
        <v>Promjene u vrijednosti i obujmu imovine (šifre 91511+91512)</v>
      </c>
      <c r="C33" s="335"/>
      <c r="D33" s="335"/>
      <c r="E33" s="335"/>
      <c r="F33" s="33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49" t="str">
        <f>'P-VRIO'!B22</f>
        <v>Promjene u obujmu imovine (šifre P016+P023)</v>
      </c>
      <c r="C34" s="338"/>
      <c r="D34" s="338"/>
      <c r="E34" s="338"/>
      <c r="F34" s="33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49" t="str">
        <f>'P-VRIO'!B38</f>
        <v>Promjene u vrijednosti i obujmu obveza (šifre 91521+91522)</v>
      </c>
      <c r="C35" s="338"/>
      <c r="D35" s="338"/>
      <c r="E35" s="338"/>
      <c r="F35" s="33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50" t="str">
        <f>'P-VRIO'!B44</f>
        <v>Promjene u obujmu obveza (šifre P035 do P038)</v>
      </c>
      <c r="C36" s="341"/>
      <c r="D36" s="341"/>
      <c r="E36" s="341"/>
      <c r="F36" s="34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31" t="s">
        <v>8</v>
      </c>
      <c r="C37" s="332"/>
      <c r="D37" s="332"/>
      <c r="E37" s="332"/>
      <c r="F37" s="333"/>
      <c r="G37" s="201" t="s">
        <v>9</v>
      </c>
      <c r="H37" s="265" t="s">
        <v>1989</v>
      </c>
      <c r="I37" s="266" t="s">
        <v>1950</v>
      </c>
      <c r="J37" s="5"/>
      <c r="K37" s="5"/>
      <c r="L37" s="5"/>
      <c r="M37" s="5"/>
      <c r="N37" s="5"/>
      <c r="O37" s="5"/>
      <c r="P37" s="5"/>
      <c r="Q37" s="5"/>
      <c r="R37" s="5"/>
      <c r="S37" s="5"/>
      <c r="T37" s="5"/>
      <c r="U37" s="5"/>
      <c r="V37" s="5"/>
      <c r="W37" s="5"/>
    </row>
    <row r="38" spans="1:23" ht="12.75" customHeight="1" x14ac:dyDescent="0.2">
      <c r="A38" s="351" t="s">
        <v>1982</v>
      </c>
      <c r="B38" s="334" t="str">
        <f>OBVEZE!B5</f>
        <v>Stanje obveza 1. siječnja (=stanju obveza iz Izvještaja o obvezama na 31. prosinca prethodne godine)</v>
      </c>
      <c r="C38" s="335"/>
      <c r="D38" s="335"/>
      <c r="E38" s="335"/>
      <c r="F38" s="336"/>
      <c r="G38" s="126" t="str">
        <f>OBVEZE!C5</f>
        <v>V001</v>
      </c>
      <c r="H38" s="275">
        <f>OBVEZE!D5</f>
        <v>294503.65999999997</v>
      </c>
      <c r="I38" s="275" t="s">
        <v>1994</v>
      </c>
      <c r="J38" s="5"/>
      <c r="K38" s="5"/>
      <c r="L38" s="5"/>
      <c r="M38" s="5"/>
      <c r="N38" s="5"/>
      <c r="O38" s="5"/>
      <c r="P38" s="5"/>
      <c r="Q38" s="5"/>
      <c r="R38" s="5"/>
      <c r="S38" s="5"/>
      <c r="T38" s="5"/>
      <c r="U38" s="5"/>
      <c r="V38" s="5"/>
      <c r="W38" s="5"/>
    </row>
    <row r="39" spans="1:23" ht="12.75" customHeight="1" x14ac:dyDescent="0.2">
      <c r="A39" s="352"/>
      <c r="B39" s="337" t="str">
        <f>OBVEZE!B44</f>
        <v>Stanje obveza na kraju izvještajnog razdoblja (šifre V001+V002-V004) i (šifre V007+V009)</v>
      </c>
      <c r="C39" s="338"/>
      <c r="D39" s="338"/>
      <c r="E39" s="338"/>
      <c r="F39" s="339"/>
      <c r="G39" s="127" t="str">
        <f>OBVEZE!C44</f>
        <v>V006</v>
      </c>
      <c r="H39" s="275" t="s">
        <v>1994</v>
      </c>
      <c r="I39" s="275">
        <f>OBVEZE!D44</f>
        <v>251682.3899999999</v>
      </c>
      <c r="J39" s="5"/>
      <c r="K39" s="5"/>
      <c r="L39" s="5"/>
      <c r="M39" s="5"/>
      <c r="N39" s="5"/>
      <c r="O39" s="5"/>
      <c r="P39" s="5"/>
      <c r="Q39" s="5"/>
      <c r="R39" s="5"/>
      <c r="S39" s="5"/>
      <c r="T39" s="5"/>
      <c r="U39" s="5"/>
      <c r="V39" s="5"/>
      <c r="W39" s="5"/>
    </row>
    <row r="40" spans="1:23" ht="12.75" customHeight="1" x14ac:dyDescent="0.2">
      <c r="A40" s="352"/>
      <c r="B40" s="337" t="str">
        <f>OBVEZE!B45</f>
        <v>Stanje dospjelih obveza na kraju izvještajnog razdoblja (šifre V008+D23+D24 + 'D dio 25,26' + D27)</v>
      </c>
      <c r="C40" s="338"/>
      <c r="D40" s="338"/>
      <c r="E40" s="338"/>
      <c r="F40" s="339"/>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
      <c r="A41" s="353"/>
      <c r="B41" s="340" t="str">
        <f>OBVEZE!B104</f>
        <v>Stanje nedospjelih obveza na kraju izvještajnog razdoblja (šifre V010 + ND23 + ND24 + 'ND dio 25,26' + ND27)</v>
      </c>
      <c r="C41" s="341"/>
      <c r="D41" s="341"/>
      <c r="E41" s="341"/>
      <c r="F41" s="342"/>
      <c r="G41" s="128" t="str">
        <f>OBVEZE!C104</f>
        <v>V009</v>
      </c>
      <c r="H41" s="276" t="s">
        <v>1994</v>
      </c>
      <c r="I41" s="276">
        <f>OBVEZE!D104</f>
        <v>251682.38999999998</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46" t="s">
        <v>1995</v>
      </c>
      <c r="F44" s="346"/>
      <c r="G44" s="229"/>
      <c r="H44" s="347" t="s">
        <v>1996</v>
      </c>
      <c r="I44" s="34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64Zanm21P9oEVpQiIE09PaBHTrY4/wAdD5hRnUBESy70MQBEDfe9fwJv1vjzSKluALdDzeVVMyNPlB4xvzC2OQ==" saltValue="3VO/X01joWVmMbS0g26Xaw=="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9" priority="3" operator="equal">
      <formula>"DA"</formula>
    </cfRule>
  </conditionalFormatting>
  <conditionalFormatting sqref="I7:I12">
    <cfRule type="cellIs" dxfId="28" priority="2" operator="notEqual">
      <formula>"Nema"</formula>
    </cfRule>
  </conditionalFormatting>
  <conditionalFormatting sqref="I13">
    <cfRule type="cellIs" dxfId="27"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abSelected="1" topLeftCell="A286" zoomScale="130" zoomScaleNormal="130" workbookViewId="0">
      <selection activeCell="E305" sqref="E305"/>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2" width="14.42578125" style="46" customWidth="1"/>
    <col min="13"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70" t="s">
        <v>6</v>
      </c>
      <c r="B2" s="371"/>
      <c r="C2" s="371"/>
      <c r="D2" s="371"/>
      <c r="E2" s="371"/>
      <c r="F2" s="37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2" t="s">
        <v>14</v>
      </c>
      <c r="B5" s="373"/>
      <c r="C5" s="166"/>
      <c r="D5" s="52"/>
      <c r="E5" s="52"/>
      <c r="F5" s="44"/>
    </row>
    <row r="6" spans="1:24" ht="12.75" customHeight="1" x14ac:dyDescent="0.2">
      <c r="A6" s="63">
        <v>6</v>
      </c>
      <c r="B6" s="220" t="s">
        <v>15</v>
      </c>
      <c r="C6" s="247" t="s">
        <v>16</v>
      </c>
      <c r="D6" s="60">
        <f>D7+D43+D49+D82+D106+D125+D134+D140</f>
        <v>1120196.28</v>
      </c>
      <c r="E6" s="60">
        <f>E7+E43+E49+E82+E106+E125+E134+E140</f>
        <v>1157869.58</v>
      </c>
      <c r="F6" s="45">
        <f t="shared" ref="F6:F132" si="0">IF(D6&lt;&gt;0,IF(E6/D6&gt;=100,"&gt;&gt;100",E6/D6*100),"-")</f>
        <v>103.363098117055</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0</v>
      </c>
      <c r="E49" s="60">
        <f>E50+E53+E58+E61+E64+E68+E71+E74+E77</f>
        <v>0</v>
      </c>
      <c r="F49" s="45" t="str">
        <f t="shared" si="0"/>
        <v>-</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c r="E67" s="192"/>
      <c r="F67" s="71" t="str">
        <f t="shared" si="0"/>
        <v>-</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c r="F69" s="45" t="str">
        <f t="shared" si="0"/>
        <v>-</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2.2200000000000002</v>
      </c>
      <c r="E82" s="60">
        <f t="shared" si="15"/>
        <v>1.34</v>
      </c>
      <c r="F82" s="45">
        <f t="shared" si="0"/>
        <v>60.360360360360353</v>
      </c>
    </row>
    <row r="83" spans="1:6" ht="12.75" customHeight="1" x14ac:dyDescent="0.2">
      <c r="A83" s="63">
        <v>641</v>
      </c>
      <c r="B83" s="64" t="s">
        <v>169</v>
      </c>
      <c r="C83" s="247" t="s">
        <v>170</v>
      </c>
      <c r="D83" s="60">
        <f t="shared" ref="D83:E83" si="16">SUM(D84:D90)</f>
        <v>2.2200000000000002</v>
      </c>
      <c r="E83" s="60">
        <f t="shared" si="16"/>
        <v>1.34</v>
      </c>
      <c r="F83" s="45">
        <f t="shared" si="0"/>
        <v>60.360360360360353</v>
      </c>
    </row>
    <row r="84" spans="1:6" ht="12.75" customHeight="1" x14ac:dyDescent="0.2">
      <c r="A84" s="63">
        <v>6412</v>
      </c>
      <c r="B84" s="64" t="s">
        <v>171</v>
      </c>
      <c r="C84" s="247" t="s">
        <v>172</v>
      </c>
      <c r="D84" s="194">
        <v>0</v>
      </c>
      <c r="E84" s="194"/>
      <c r="F84" s="45" t="str">
        <f t="shared" si="0"/>
        <v>-</v>
      </c>
    </row>
    <row r="85" spans="1:6" ht="12.75" customHeight="1" x14ac:dyDescent="0.2">
      <c r="A85" s="63">
        <v>6413</v>
      </c>
      <c r="B85" s="64" t="s">
        <v>173</v>
      </c>
      <c r="C85" s="247" t="s">
        <v>174</v>
      </c>
      <c r="D85" s="194">
        <v>2.2200000000000002</v>
      </c>
      <c r="E85" s="194">
        <v>1.34</v>
      </c>
      <c r="F85" s="45">
        <f t="shared" si="0"/>
        <v>60.360360360360353</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ht="24" x14ac:dyDescent="0.2">
      <c r="A106" s="63">
        <v>65</v>
      </c>
      <c r="B106" s="220" t="s">
        <v>215</v>
      </c>
      <c r="C106" s="247" t="s">
        <v>216</v>
      </c>
      <c r="D106" s="60">
        <f>D107+D112+D120+D124</f>
        <v>268.57</v>
      </c>
      <c r="E106" s="60">
        <f>E107+E112+E120+E124</f>
        <v>363.56</v>
      </c>
      <c r="F106" s="45">
        <f t="shared" si="0"/>
        <v>135.36880515321889</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268.57</v>
      </c>
      <c r="E112" s="60">
        <f t="shared" si="20"/>
        <v>363.56</v>
      </c>
      <c r="F112" s="45">
        <f t="shared" si="0"/>
        <v>135.36880515321889</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268.57</v>
      </c>
      <c r="E117" s="194">
        <v>363.56</v>
      </c>
      <c r="F117" s="45">
        <f t="shared" si="0"/>
        <v>135.36880515321889</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c r="E124" s="192"/>
      <c r="F124" s="71" t="str">
        <f t="shared" si="0"/>
        <v>-</v>
      </c>
    </row>
    <row r="125" spans="1:6" ht="24" x14ac:dyDescent="0.2">
      <c r="A125" s="63">
        <v>66</v>
      </c>
      <c r="B125" s="182" t="s">
        <v>253</v>
      </c>
      <c r="C125" s="247" t="s">
        <v>254</v>
      </c>
      <c r="D125" s="60">
        <f t="shared" ref="D125:E125" si="22">D126+D129</f>
        <v>41847.14</v>
      </c>
      <c r="E125" s="60">
        <f t="shared" si="22"/>
        <v>19271.580000000002</v>
      </c>
      <c r="F125" s="45">
        <f t="shared" si="0"/>
        <v>46.052322811069054</v>
      </c>
    </row>
    <row r="126" spans="1:6" ht="12.75" customHeight="1" x14ac:dyDescent="0.2">
      <c r="A126" s="63">
        <v>661</v>
      </c>
      <c r="B126" s="65" t="s">
        <v>255</v>
      </c>
      <c r="C126" s="247" t="s">
        <v>256</v>
      </c>
      <c r="D126" s="60">
        <f t="shared" ref="D126:E126" si="23">SUM(D127:D128)</f>
        <v>31747.14</v>
      </c>
      <c r="E126" s="60">
        <f t="shared" si="23"/>
        <v>18471.580000000002</v>
      </c>
      <c r="F126" s="45">
        <f t="shared" si="0"/>
        <v>58.183445815906573</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31747.14</v>
      </c>
      <c r="E128" s="194">
        <v>18471.580000000002</v>
      </c>
      <c r="F128" s="45">
        <f t="shared" si="0"/>
        <v>58.183445815906573</v>
      </c>
    </row>
    <row r="129" spans="1:6" ht="36" x14ac:dyDescent="0.2">
      <c r="A129" s="63">
        <v>663</v>
      </c>
      <c r="B129" s="182" t="s">
        <v>261</v>
      </c>
      <c r="C129" s="247" t="s">
        <v>262</v>
      </c>
      <c r="D129" s="60">
        <f t="shared" ref="D129:E129" si="24">SUM(D130:D133)</f>
        <v>10100</v>
      </c>
      <c r="E129" s="60">
        <f t="shared" si="24"/>
        <v>800</v>
      </c>
      <c r="F129" s="45">
        <f t="shared" si="0"/>
        <v>7.9207920792079207</v>
      </c>
    </row>
    <row r="130" spans="1:6" ht="12.75" customHeight="1" x14ac:dyDescent="0.2">
      <c r="A130" s="63">
        <v>6631</v>
      </c>
      <c r="B130" s="65" t="s">
        <v>263</v>
      </c>
      <c r="C130" s="247" t="s">
        <v>264</v>
      </c>
      <c r="D130" s="194">
        <v>600</v>
      </c>
      <c r="E130" s="194"/>
      <c r="F130" s="45">
        <f t="shared" si="0"/>
        <v>0</v>
      </c>
    </row>
    <row r="131" spans="1:6" ht="12.75" customHeight="1" x14ac:dyDescent="0.2">
      <c r="A131" s="63">
        <v>6632</v>
      </c>
      <c r="B131" s="182" t="s">
        <v>265</v>
      </c>
      <c r="C131" s="247" t="s">
        <v>266</v>
      </c>
      <c r="D131" s="194">
        <v>9500</v>
      </c>
      <c r="E131" s="194">
        <v>800</v>
      </c>
      <c r="F131" s="45">
        <f t="shared" si="0"/>
        <v>8.4210526315789469</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1078078.3500000001</v>
      </c>
      <c r="E134" s="60">
        <f t="shared" si="25"/>
        <v>1138233.1000000001</v>
      </c>
      <c r="F134" s="45">
        <f t="shared" ref="F134:F229" si="26">IF(D134&lt;&gt;0,IF(E134/D134&gt;=100,"&gt;&gt;100",E134/D134*100),"-")</f>
        <v>105.57981245055149</v>
      </c>
    </row>
    <row r="135" spans="1:6" ht="24" x14ac:dyDescent="0.2">
      <c r="A135" s="63">
        <v>671</v>
      </c>
      <c r="B135" s="182" t="s">
        <v>273</v>
      </c>
      <c r="C135" s="247" t="s">
        <v>274</v>
      </c>
      <c r="D135" s="60">
        <f t="shared" ref="D135:E135" si="27">SUM(D136:D138)</f>
        <v>1078078.3500000001</v>
      </c>
      <c r="E135" s="60">
        <f t="shared" si="27"/>
        <v>1138233.1000000001</v>
      </c>
      <c r="F135" s="45">
        <f t="shared" si="26"/>
        <v>105.57981245055149</v>
      </c>
    </row>
    <row r="136" spans="1:6" ht="12.75" customHeight="1" x14ac:dyDescent="0.2">
      <c r="A136" s="63">
        <v>6711</v>
      </c>
      <c r="B136" s="65" t="s">
        <v>275</v>
      </c>
      <c r="C136" s="247" t="s">
        <v>276</v>
      </c>
      <c r="D136" s="194">
        <v>971433.33</v>
      </c>
      <c r="E136" s="194">
        <v>1077556</v>
      </c>
      <c r="F136" s="45">
        <f t="shared" si="26"/>
        <v>110.92433898680419</v>
      </c>
    </row>
    <row r="137" spans="1:6" ht="24" x14ac:dyDescent="0.2">
      <c r="A137" s="63">
        <v>6712</v>
      </c>
      <c r="B137" s="182" t="s">
        <v>277</v>
      </c>
      <c r="C137" s="247" t="s">
        <v>278</v>
      </c>
      <c r="D137" s="194">
        <v>78000</v>
      </c>
      <c r="E137" s="194">
        <v>15635</v>
      </c>
      <c r="F137" s="45">
        <f t="shared" si="26"/>
        <v>20.044871794871792</v>
      </c>
    </row>
    <row r="138" spans="1:6" ht="24" x14ac:dyDescent="0.2">
      <c r="A138" s="63" t="s">
        <v>279</v>
      </c>
      <c r="B138" s="65" t="s">
        <v>280</v>
      </c>
      <c r="C138" s="247" t="s">
        <v>279</v>
      </c>
      <c r="D138" s="194">
        <v>28645.02</v>
      </c>
      <c r="E138" s="194">
        <v>45042.1</v>
      </c>
      <c r="F138" s="45">
        <f t="shared" si="26"/>
        <v>157.24234090253734</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991265.29999999993</v>
      </c>
      <c r="E152" s="60">
        <f>E153+E164+E202+E221+E230+E262+E273</f>
        <v>1175391.45</v>
      </c>
      <c r="F152" s="45">
        <f t="shared" si="26"/>
        <v>118.57486083695252</v>
      </c>
    </row>
    <row r="153" spans="1:6" ht="12.75" customHeight="1" x14ac:dyDescent="0.2">
      <c r="A153" s="63">
        <v>31</v>
      </c>
      <c r="B153" s="64" t="s">
        <v>308</v>
      </c>
      <c r="C153" s="247" t="s">
        <v>3</v>
      </c>
      <c r="D153" s="60">
        <f t="shared" ref="D153:E153" si="30">D154+D159+D160</f>
        <v>841566.35</v>
      </c>
      <c r="E153" s="60">
        <f t="shared" si="30"/>
        <v>1064382.1099999999</v>
      </c>
      <c r="F153" s="45">
        <f t="shared" si="26"/>
        <v>126.47631526617002</v>
      </c>
    </row>
    <row r="154" spans="1:6" ht="12.75" customHeight="1" x14ac:dyDescent="0.2">
      <c r="A154" s="63">
        <v>311</v>
      </c>
      <c r="B154" s="64" t="s">
        <v>309</v>
      </c>
      <c r="C154" s="247" t="s">
        <v>310</v>
      </c>
      <c r="D154" s="60">
        <f t="shared" ref="D154:E154" si="31">SUM(D155:D158)</f>
        <v>658343.64</v>
      </c>
      <c r="E154" s="60">
        <f t="shared" si="31"/>
        <v>833641.47</v>
      </c>
      <c r="F154" s="45">
        <f t="shared" si="26"/>
        <v>126.62710161519901</v>
      </c>
    </row>
    <row r="155" spans="1:6" ht="12.75" customHeight="1" x14ac:dyDescent="0.2">
      <c r="A155" s="63">
        <v>3111</v>
      </c>
      <c r="B155" s="64" t="s">
        <v>311</v>
      </c>
      <c r="C155" s="247" t="s">
        <v>312</v>
      </c>
      <c r="D155" s="194">
        <v>658343.64</v>
      </c>
      <c r="E155" s="194">
        <v>833641.47</v>
      </c>
      <c r="F155" s="45">
        <f t="shared" si="26"/>
        <v>126.62710161519901</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0</v>
      </c>
      <c r="E157" s="194"/>
      <c r="F157" s="45" t="str">
        <f t="shared" si="26"/>
        <v>-</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23844.09</v>
      </c>
      <c r="E159" s="194">
        <v>28756.63</v>
      </c>
      <c r="F159" s="45">
        <f t="shared" si="26"/>
        <v>120.60275732896496</v>
      </c>
    </row>
    <row r="160" spans="1:6" ht="12.75" customHeight="1" x14ac:dyDescent="0.2">
      <c r="A160" s="63">
        <v>313</v>
      </c>
      <c r="B160" s="65" t="s">
        <v>321</v>
      </c>
      <c r="C160" s="247" t="s">
        <v>322</v>
      </c>
      <c r="D160" s="60">
        <f t="shared" ref="D160:E160" si="32">SUM(D161:D163)</f>
        <v>159378.62</v>
      </c>
      <c r="E160" s="60">
        <f t="shared" si="32"/>
        <v>201984.01</v>
      </c>
      <c r="F160" s="45">
        <f t="shared" si="26"/>
        <v>126.73218653794342</v>
      </c>
    </row>
    <row r="161" spans="1:6" ht="12.75" customHeight="1" x14ac:dyDescent="0.2">
      <c r="A161" s="63">
        <v>3131</v>
      </c>
      <c r="B161" s="65" t="s">
        <v>323</v>
      </c>
      <c r="C161" s="247" t="s">
        <v>324</v>
      </c>
      <c r="D161" s="194">
        <v>50752.03</v>
      </c>
      <c r="E161" s="194">
        <v>64433.19</v>
      </c>
      <c r="F161" s="45">
        <f t="shared" si="26"/>
        <v>126.95687246401771</v>
      </c>
    </row>
    <row r="162" spans="1:6" ht="12.75" customHeight="1" x14ac:dyDescent="0.2">
      <c r="A162" s="63">
        <v>3132</v>
      </c>
      <c r="B162" s="65" t="s">
        <v>325</v>
      </c>
      <c r="C162" s="247" t="s">
        <v>326</v>
      </c>
      <c r="D162" s="194">
        <v>108626.59</v>
      </c>
      <c r="E162" s="194">
        <v>137550.82</v>
      </c>
      <c r="F162" s="45">
        <f t="shared" si="26"/>
        <v>126.6272097835346</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140011.26</v>
      </c>
      <c r="E164" s="60">
        <f>E165+E170+E178+E188+E189+E194</f>
        <v>100287.74</v>
      </c>
      <c r="F164" s="45">
        <f t="shared" si="26"/>
        <v>71.628339035017603</v>
      </c>
    </row>
    <row r="165" spans="1:6" ht="12.75" customHeight="1" x14ac:dyDescent="0.2">
      <c r="A165" s="63">
        <v>321</v>
      </c>
      <c r="B165" s="64" t="s">
        <v>331</v>
      </c>
      <c r="C165" s="247" t="s">
        <v>332</v>
      </c>
      <c r="D165" s="60">
        <f t="shared" ref="D165:E165" si="33">SUM(D166:D169)</f>
        <v>6962.93</v>
      </c>
      <c r="E165" s="60">
        <f t="shared" si="33"/>
        <v>1837.6599999999999</v>
      </c>
      <c r="F165" s="45">
        <f t="shared" si="26"/>
        <v>26.392050473004897</v>
      </c>
    </row>
    <row r="166" spans="1:6" ht="12.75" customHeight="1" x14ac:dyDescent="0.2">
      <c r="A166" s="63">
        <v>3211</v>
      </c>
      <c r="B166" s="64" t="s">
        <v>333</v>
      </c>
      <c r="C166" s="247" t="s">
        <v>334</v>
      </c>
      <c r="D166" s="194">
        <v>1930</v>
      </c>
      <c r="E166" s="194">
        <v>90</v>
      </c>
      <c r="F166" s="45">
        <f t="shared" si="26"/>
        <v>4.6632124352331603</v>
      </c>
    </row>
    <row r="167" spans="1:6" ht="12.75" customHeight="1" x14ac:dyDescent="0.2">
      <c r="A167" s="63">
        <v>3212</v>
      </c>
      <c r="B167" s="64" t="s">
        <v>335</v>
      </c>
      <c r="C167" s="247" t="s">
        <v>336</v>
      </c>
      <c r="D167" s="194">
        <v>2972.93</v>
      </c>
      <c r="E167" s="194">
        <v>1175.5899999999999</v>
      </c>
      <c r="F167" s="45">
        <f t="shared" si="26"/>
        <v>39.543144305449509</v>
      </c>
    </row>
    <row r="168" spans="1:6" ht="12.75" customHeight="1" x14ac:dyDescent="0.2">
      <c r="A168" s="63">
        <v>3213</v>
      </c>
      <c r="B168" s="64" t="s">
        <v>337</v>
      </c>
      <c r="C168" s="247" t="s">
        <v>338</v>
      </c>
      <c r="D168" s="194">
        <v>2060</v>
      </c>
      <c r="E168" s="194">
        <v>572.07000000000005</v>
      </c>
      <c r="F168" s="45">
        <f t="shared" si="26"/>
        <v>27.770388349514562</v>
      </c>
    </row>
    <row r="169" spans="1:6" ht="12.75" customHeight="1" x14ac:dyDescent="0.2">
      <c r="A169" s="63">
        <v>3214</v>
      </c>
      <c r="B169" s="64" t="s">
        <v>339</v>
      </c>
      <c r="C169" s="247" t="s">
        <v>340</v>
      </c>
      <c r="D169" s="194">
        <v>0</v>
      </c>
      <c r="E169" s="194"/>
      <c r="F169" s="45" t="str">
        <f t="shared" si="26"/>
        <v>-</v>
      </c>
    </row>
    <row r="170" spans="1:6" ht="12.75" customHeight="1" x14ac:dyDescent="0.2">
      <c r="A170" s="63">
        <v>322</v>
      </c>
      <c r="B170" s="64" t="s">
        <v>341</v>
      </c>
      <c r="C170" s="247" t="s">
        <v>342</v>
      </c>
      <c r="D170" s="60">
        <f t="shared" ref="D170:E170" si="34">SUM(D171:D177)</f>
        <v>58142.9</v>
      </c>
      <c r="E170" s="60">
        <f t="shared" si="34"/>
        <v>43950.79</v>
      </c>
      <c r="F170" s="45">
        <f t="shared" si="26"/>
        <v>75.590983593869581</v>
      </c>
    </row>
    <row r="171" spans="1:6" ht="12.75" customHeight="1" x14ac:dyDescent="0.2">
      <c r="A171" s="63">
        <v>3221</v>
      </c>
      <c r="B171" s="64" t="s">
        <v>343</v>
      </c>
      <c r="C171" s="247" t="s">
        <v>344</v>
      </c>
      <c r="D171" s="194">
        <v>14749.21</v>
      </c>
      <c r="E171" s="194">
        <v>2056.84</v>
      </c>
      <c r="F171" s="45">
        <f t="shared" si="26"/>
        <v>13.945424873603402</v>
      </c>
    </row>
    <row r="172" spans="1:6" ht="12.75" customHeight="1" x14ac:dyDescent="0.2">
      <c r="A172" s="63">
        <v>3222</v>
      </c>
      <c r="B172" s="64" t="s">
        <v>345</v>
      </c>
      <c r="C172" s="247" t="s">
        <v>346</v>
      </c>
      <c r="D172" s="194">
        <v>0</v>
      </c>
      <c r="E172" s="194"/>
      <c r="F172" s="45" t="str">
        <f t="shared" si="26"/>
        <v>-</v>
      </c>
    </row>
    <row r="173" spans="1:6" ht="12.75" customHeight="1" x14ac:dyDescent="0.2">
      <c r="A173" s="63">
        <v>3223</v>
      </c>
      <c r="B173" s="65" t="s">
        <v>347</v>
      </c>
      <c r="C173" s="247" t="s">
        <v>348</v>
      </c>
      <c r="D173" s="194">
        <v>21645.57</v>
      </c>
      <c r="E173" s="194">
        <v>22331</v>
      </c>
      <c r="F173" s="45">
        <f t="shared" si="26"/>
        <v>103.16660637719404</v>
      </c>
    </row>
    <row r="174" spans="1:6" ht="12.75" customHeight="1" x14ac:dyDescent="0.2">
      <c r="A174" s="63">
        <v>3224</v>
      </c>
      <c r="B174" s="65" t="s">
        <v>349</v>
      </c>
      <c r="C174" s="247" t="s">
        <v>350</v>
      </c>
      <c r="D174" s="194">
        <v>6583.8</v>
      </c>
      <c r="E174" s="194">
        <v>3564.76</v>
      </c>
      <c r="F174" s="45">
        <f t="shared" si="26"/>
        <v>54.144415079437415</v>
      </c>
    </row>
    <row r="175" spans="1:6" ht="12.75" customHeight="1" x14ac:dyDescent="0.2">
      <c r="A175" s="63">
        <v>3225</v>
      </c>
      <c r="B175" s="65" t="s">
        <v>351</v>
      </c>
      <c r="C175" s="247" t="s">
        <v>352</v>
      </c>
      <c r="D175" s="194">
        <v>8164.32</v>
      </c>
      <c r="E175" s="194">
        <v>9354.73</v>
      </c>
      <c r="F175" s="45">
        <f t="shared" si="26"/>
        <v>114.58063868148236</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7000</v>
      </c>
      <c r="E177" s="194">
        <v>6643.46</v>
      </c>
      <c r="F177" s="45">
        <f t="shared" si="26"/>
        <v>94.906571428571425</v>
      </c>
    </row>
    <row r="178" spans="1:6" ht="12.75" customHeight="1" x14ac:dyDescent="0.2">
      <c r="A178" s="63">
        <v>323</v>
      </c>
      <c r="B178" s="65" t="s">
        <v>357</v>
      </c>
      <c r="C178" s="247" t="s">
        <v>358</v>
      </c>
      <c r="D178" s="60">
        <f t="shared" ref="D178:E178" si="35">SUM(D179:D187)</f>
        <v>65695.11</v>
      </c>
      <c r="E178" s="60">
        <f t="shared" si="35"/>
        <v>45808.18</v>
      </c>
      <c r="F178" s="45">
        <f t="shared" si="26"/>
        <v>69.728447064020443</v>
      </c>
    </row>
    <row r="179" spans="1:6" ht="12.75" customHeight="1" x14ac:dyDescent="0.2">
      <c r="A179" s="63">
        <v>3231</v>
      </c>
      <c r="B179" s="65" t="s">
        <v>359</v>
      </c>
      <c r="C179" s="247" t="s">
        <v>360</v>
      </c>
      <c r="D179" s="194">
        <v>10230.950000000001</v>
      </c>
      <c r="E179" s="194">
        <v>11031.42</v>
      </c>
      <c r="F179" s="45">
        <f t="shared" si="26"/>
        <v>107.82400461345232</v>
      </c>
    </row>
    <row r="180" spans="1:6" ht="12.75" customHeight="1" x14ac:dyDescent="0.2">
      <c r="A180" s="63">
        <v>3232</v>
      </c>
      <c r="B180" s="65" t="s">
        <v>361</v>
      </c>
      <c r="C180" s="247" t="s">
        <v>362</v>
      </c>
      <c r="D180" s="194">
        <v>41000</v>
      </c>
      <c r="E180" s="194">
        <v>19708.14</v>
      </c>
      <c r="F180" s="45">
        <f t="shared" si="26"/>
        <v>48.068634146341459</v>
      </c>
    </row>
    <row r="181" spans="1:6" ht="12.75" customHeight="1" x14ac:dyDescent="0.2">
      <c r="A181" s="63">
        <v>3233</v>
      </c>
      <c r="B181" s="65" t="s">
        <v>363</v>
      </c>
      <c r="C181" s="247" t="s">
        <v>364</v>
      </c>
      <c r="D181" s="194">
        <v>0</v>
      </c>
      <c r="E181" s="194"/>
      <c r="F181" s="45" t="str">
        <f t="shared" si="26"/>
        <v>-</v>
      </c>
    </row>
    <row r="182" spans="1:6" ht="12.75" customHeight="1" x14ac:dyDescent="0.2">
      <c r="A182" s="63">
        <v>3234</v>
      </c>
      <c r="B182" s="65" t="s">
        <v>365</v>
      </c>
      <c r="C182" s="247" t="s">
        <v>366</v>
      </c>
      <c r="D182" s="194">
        <v>362.44</v>
      </c>
      <c r="E182" s="194">
        <v>627.35</v>
      </c>
      <c r="F182" s="45">
        <f t="shared" si="26"/>
        <v>173.09071846374573</v>
      </c>
    </row>
    <row r="183" spans="1:6" ht="12.75" customHeight="1" x14ac:dyDescent="0.2">
      <c r="A183" s="63">
        <v>3235</v>
      </c>
      <c r="B183" s="64" t="s">
        <v>367</v>
      </c>
      <c r="C183" s="247" t="s">
        <v>368</v>
      </c>
      <c r="D183" s="194">
        <v>0</v>
      </c>
      <c r="E183" s="194">
        <v>91</v>
      </c>
      <c r="F183" s="45" t="str">
        <f t="shared" si="26"/>
        <v>-</v>
      </c>
    </row>
    <row r="184" spans="1:6" ht="12.75" customHeight="1" x14ac:dyDescent="0.2">
      <c r="A184" s="63">
        <v>3236</v>
      </c>
      <c r="B184" s="64" t="s">
        <v>369</v>
      </c>
      <c r="C184" s="247" t="s">
        <v>370</v>
      </c>
      <c r="D184" s="194">
        <v>0</v>
      </c>
      <c r="E184" s="194"/>
      <c r="F184" s="45" t="str">
        <f t="shared" si="26"/>
        <v>-</v>
      </c>
    </row>
    <row r="185" spans="1:6" ht="12.75" customHeight="1" x14ac:dyDescent="0.2">
      <c r="A185" s="63">
        <v>3237</v>
      </c>
      <c r="B185" s="64" t="s">
        <v>371</v>
      </c>
      <c r="C185" s="247" t="s">
        <v>372</v>
      </c>
      <c r="D185" s="194">
        <v>7167</v>
      </c>
      <c r="E185" s="194">
        <v>7167</v>
      </c>
      <c r="F185" s="45">
        <f t="shared" si="26"/>
        <v>100</v>
      </c>
    </row>
    <row r="186" spans="1:6" ht="12.75" customHeight="1" x14ac:dyDescent="0.2">
      <c r="A186" s="63">
        <v>3238</v>
      </c>
      <c r="B186" s="64" t="s">
        <v>373</v>
      </c>
      <c r="C186" s="247" t="s">
        <v>374</v>
      </c>
      <c r="D186" s="194">
        <v>5000</v>
      </c>
      <c r="E186" s="194">
        <v>5549.29</v>
      </c>
      <c r="F186" s="45">
        <f t="shared" si="26"/>
        <v>110.9858</v>
      </c>
    </row>
    <row r="187" spans="1:6" ht="12.75" customHeight="1" x14ac:dyDescent="0.2">
      <c r="A187" s="63">
        <v>3239</v>
      </c>
      <c r="B187" s="64" t="s">
        <v>375</v>
      </c>
      <c r="C187" s="247" t="s">
        <v>376</v>
      </c>
      <c r="D187" s="194">
        <v>1934.72</v>
      </c>
      <c r="E187" s="194">
        <v>1633.98</v>
      </c>
      <c r="F187" s="45">
        <f t="shared" si="26"/>
        <v>84.455631822692695</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c r="E190" s="192"/>
      <c r="F190" s="71" t="str">
        <f>IF(D190&lt;&gt;0,IF(E190/D190&gt;=100,"&gt;&gt;100",E190/D190*100),"-")</f>
        <v>-</v>
      </c>
    </row>
    <row r="191" spans="1:6" ht="12.75" customHeight="1" x14ac:dyDescent="0.2">
      <c r="A191" s="70" t="s">
        <v>383</v>
      </c>
      <c r="B191" s="65" t="s">
        <v>384</v>
      </c>
      <c r="C191" s="277" t="s">
        <v>383</v>
      </c>
      <c r="D191" s="192"/>
      <c r="E191" s="192"/>
      <c r="F191" s="71" t="str">
        <f>IF(D191&lt;&gt;0,IF(E191/D191&gt;=100,"&gt;&gt;100",E191/D191*100),"-")</f>
        <v>-</v>
      </c>
    </row>
    <row r="192" spans="1:6" ht="12.75" customHeight="1" x14ac:dyDescent="0.2">
      <c r="A192" s="70" t="s">
        <v>385</v>
      </c>
      <c r="B192" s="65" t="s">
        <v>386</v>
      </c>
      <c r="C192" s="277" t="s">
        <v>385</v>
      </c>
      <c r="D192" s="192"/>
      <c r="E192" s="192"/>
      <c r="F192" s="71" t="str">
        <f>IF(D192&lt;&gt;0,IF(E192/D192&gt;=100,"&gt;&gt;100",E192/D192*100),"-")</f>
        <v>-</v>
      </c>
    </row>
    <row r="193" spans="1:6" ht="12.75" customHeight="1" x14ac:dyDescent="0.2">
      <c r="A193" s="70" t="s">
        <v>387</v>
      </c>
      <c r="B193" s="65" t="s">
        <v>388</v>
      </c>
      <c r="C193" s="277" t="s">
        <v>387</v>
      </c>
      <c r="D193" s="192"/>
      <c r="E193" s="192"/>
      <c r="F193" s="71" t="str">
        <f>IF(D193&lt;&gt;0,IF(E193/D193&gt;=100,"&gt;&gt;100",E193/D193*100),"-")</f>
        <v>-</v>
      </c>
    </row>
    <row r="194" spans="1:6" ht="12.75" customHeight="1" x14ac:dyDescent="0.2">
      <c r="A194" s="63">
        <v>329</v>
      </c>
      <c r="B194" s="64" t="s">
        <v>389</v>
      </c>
      <c r="C194" s="247" t="s">
        <v>390</v>
      </c>
      <c r="D194" s="60">
        <f t="shared" ref="D194:E194" si="36">SUM(D195:D201)</f>
        <v>9210.3200000000015</v>
      </c>
      <c r="E194" s="60">
        <f t="shared" si="36"/>
        <v>8691.1099999999988</v>
      </c>
      <c r="F194" s="45">
        <f t="shared" si="26"/>
        <v>94.362736582442281</v>
      </c>
    </row>
    <row r="195" spans="1:6" ht="12.75" customHeight="1" x14ac:dyDescent="0.2">
      <c r="A195" s="63">
        <v>3291</v>
      </c>
      <c r="B195" s="183" t="s">
        <v>391</v>
      </c>
      <c r="C195" s="247" t="s">
        <v>392</v>
      </c>
      <c r="D195" s="194">
        <v>0</v>
      </c>
      <c r="E195" s="194"/>
      <c r="F195" s="45" t="str">
        <f t="shared" si="26"/>
        <v>-</v>
      </c>
    </row>
    <row r="196" spans="1:6" ht="12.75" customHeight="1" x14ac:dyDescent="0.2">
      <c r="A196" s="63">
        <v>3292</v>
      </c>
      <c r="B196" s="64" t="s">
        <v>393</v>
      </c>
      <c r="C196" s="247" t="s">
        <v>394</v>
      </c>
      <c r="D196" s="194">
        <v>7721.95</v>
      </c>
      <c r="E196" s="194">
        <v>8103.78</v>
      </c>
      <c r="F196" s="45">
        <f t="shared" si="26"/>
        <v>104.94473546189758</v>
      </c>
    </row>
    <row r="197" spans="1:6" ht="12.75" customHeight="1" x14ac:dyDescent="0.2">
      <c r="A197" s="63">
        <v>3293</v>
      </c>
      <c r="B197" s="64" t="s">
        <v>395</v>
      </c>
      <c r="C197" s="247" t="s">
        <v>396</v>
      </c>
      <c r="D197" s="194">
        <v>1300</v>
      </c>
      <c r="E197" s="194">
        <v>344.35</v>
      </c>
      <c r="F197" s="45">
        <f t="shared" si="26"/>
        <v>26.488461538461539</v>
      </c>
    </row>
    <row r="198" spans="1:6" ht="12.75" customHeight="1" x14ac:dyDescent="0.2">
      <c r="A198" s="63">
        <v>3294</v>
      </c>
      <c r="B198" s="64" t="s">
        <v>397</v>
      </c>
      <c r="C198" s="247" t="s">
        <v>398</v>
      </c>
      <c r="D198" s="194">
        <v>0</v>
      </c>
      <c r="E198" s="194"/>
      <c r="F198" s="45" t="str">
        <f t="shared" si="26"/>
        <v>-</v>
      </c>
    </row>
    <row r="199" spans="1:6" ht="12.75" customHeight="1" x14ac:dyDescent="0.2">
      <c r="A199" s="63">
        <v>3295</v>
      </c>
      <c r="B199" s="64" t="s">
        <v>399</v>
      </c>
      <c r="C199" s="247" t="s">
        <v>400</v>
      </c>
      <c r="D199" s="194">
        <v>0</v>
      </c>
      <c r="E199" s="194">
        <v>52.98</v>
      </c>
      <c r="F199" s="45" t="str">
        <f t="shared" si="26"/>
        <v>-</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188.37</v>
      </c>
      <c r="E201" s="194">
        <v>190</v>
      </c>
      <c r="F201" s="45">
        <f t="shared" si="26"/>
        <v>100.8653182566226</v>
      </c>
    </row>
    <row r="202" spans="1:6" ht="12.75" customHeight="1" x14ac:dyDescent="0.2">
      <c r="A202" s="63">
        <v>34</v>
      </c>
      <c r="B202" s="183" t="s">
        <v>405</v>
      </c>
      <c r="C202" s="247" t="s">
        <v>406</v>
      </c>
      <c r="D202" s="60">
        <f t="shared" ref="D202:E202" si="37">D203+D208+D216</f>
        <v>9687.69</v>
      </c>
      <c r="E202" s="60">
        <f t="shared" si="37"/>
        <v>10721.6</v>
      </c>
      <c r="F202" s="45">
        <f t="shared" si="26"/>
        <v>110.67241003789346</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9054.32</v>
      </c>
      <c r="E208" s="60">
        <f t="shared" si="39"/>
        <v>10051.92</v>
      </c>
      <c r="F208" s="45">
        <f t="shared" si="26"/>
        <v>111.01794502513718</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9054.32</v>
      </c>
      <c r="E210" s="194">
        <v>10051.92</v>
      </c>
      <c r="F210" s="45">
        <f t="shared" si="26"/>
        <v>111.01794502513718</v>
      </c>
    </row>
    <row r="211" spans="1:6" ht="24" x14ac:dyDescent="0.2">
      <c r="A211" s="63">
        <v>3423</v>
      </c>
      <c r="B211" s="183" t="s">
        <v>423</v>
      </c>
      <c r="C211" s="247" t="s">
        <v>424</v>
      </c>
      <c r="D211" s="194">
        <v>0</v>
      </c>
      <c r="E211" s="194">
        <v>0</v>
      </c>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633.37</v>
      </c>
      <c r="E216" s="60">
        <f t="shared" si="40"/>
        <v>669.68</v>
      </c>
      <c r="F216" s="45">
        <f t="shared" si="26"/>
        <v>105.73282599428452</v>
      </c>
    </row>
    <row r="217" spans="1:6" ht="12.75" customHeight="1" x14ac:dyDescent="0.2">
      <c r="A217" s="63">
        <v>3431</v>
      </c>
      <c r="B217" s="182" t="s">
        <v>435</v>
      </c>
      <c r="C217" s="247" t="s">
        <v>436</v>
      </c>
      <c r="D217" s="194">
        <v>633.37</v>
      </c>
      <c r="E217" s="194">
        <v>669.68</v>
      </c>
      <c r="F217" s="45">
        <f t="shared" si="26"/>
        <v>105.73282599428452</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c r="F219" s="45" t="str">
        <f t="shared" si="26"/>
        <v>-</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c r="E243" s="192"/>
      <c r="F243" s="71" t="str">
        <f t="shared" si="44"/>
        <v>-</v>
      </c>
    </row>
    <row r="244" spans="1:6" ht="12" x14ac:dyDescent="0.2">
      <c r="A244" s="70" t="s">
        <v>488</v>
      </c>
      <c r="B244" s="65" t="s">
        <v>135</v>
      </c>
      <c r="C244" s="277" t="s">
        <v>488</v>
      </c>
      <c r="D244" s="192"/>
      <c r="E244" s="192"/>
      <c r="F244" s="71" t="str">
        <f t="shared" si="44"/>
        <v>-</v>
      </c>
    </row>
    <row r="245" spans="1:6" ht="12" x14ac:dyDescent="0.2">
      <c r="A245" s="70" t="s">
        <v>489</v>
      </c>
      <c r="B245" s="65" t="s">
        <v>138</v>
      </c>
      <c r="C245" s="277" t="s">
        <v>489</v>
      </c>
      <c r="D245" s="192"/>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0</v>
      </c>
      <c r="F274" s="45" t="str">
        <f t="shared" si="61"/>
        <v>-</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0</v>
      </c>
      <c r="E276" s="194"/>
      <c r="F276" s="45" t="str">
        <f t="shared" si="61"/>
        <v>-</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v>0</v>
      </c>
      <c r="F295" s="45" t="str">
        <f t="shared" ref="F295:F306" si="68">IF(D295&lt;&gt;0,IF(E295/D295&gt;=100,"&gt;&gt;100",E295/D295*100),"-")</f>
        <v>-</v>
      </c>
    </row>
    <row r="296" spans="1:6" ht="12.75" customHeight="1" x14ac:dyDescent="0.2">
      <c r="A296" s="63" t="s">
        <v>581</v>
      </c>
      <c r="B296" s="64" t="s">
        <v>584</v>
      </c>
      <c r="C296" s="247" t="s">
        <v>585</v>
      </c>
      <c r="D296" s="194">
        <v>0</v>
      </c>
      <c r="E296" s="194">
        <v>0</v>
      </c>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991265.29999999993</v>
      </c>
      <c r="E299" s="60">
        <f>E152-E297+E298</f>
        <v>1175391.45</v>
      </c>
      <c r="F299" s="45">
        <f t="shared" si="68"/>
        <v>118.57486083695252</v>
      </c>
    </row>
    <row r="300" spans="1:6" ht="12.75" customHeight="1" x14ac:dyDescent="0.2">
      <c r="A300" s="63" t="s">
        <v>581</v>
      </c>
      <c r="B300" s="64" t="s">
        <v>592</v>
      </c>
      <c r="C300" s="247" t="s">
        <v>593</v>
      </c>
      <c r="D300" s="60">
        <f>IF(D6&gt;=D299,D6-D299,0)</f>
        <v>128930.9800000001</v>
      </c>
      <c r="E300" s="60">
        <f>IF(E6&gt;=E299,E6-E299,0)</f>
        <v>0</v>
      </c>
      <c r="F300" s="45">
        <f t="shared" si="68"/>
        <v>0</v>
      </c>
    </row>
    <row r="301" spans="1:6" ht="12.75" customHeight="1" x14ac:dyDescent="0.2">
      <c r="A301" s="63" t="s">
        <v>581</v>
      </c>
      <c r="B301" s="64" t="s">
        <v>594</v>
      </c>
      <c r="C301" s="247" t="s">
        <v>595</v>
      </c>
      <c r="D301" s="60">
        <f>IF(D299&gt;=D6,D299-D6,0)</f>
        <v>0</v>
      </c>
      <c r="E301" s="60">
        <f>IF(E299&gt;=E6,E299-E6,0)</f>
        <v>17521.869999999879</v>
      </c>
      <c r="F301" s="45" t="str">
        <f t="shared" si="68"/>
        <v>-</v>
      </c>
    </row>
    <row r="302" spans="1:6" ht="12.75" customHeight="1" x14ac:dyDescent="0.2">
      <c r="A302" s="63">
        <v>92211</v>
      </c>
      <c r="B302" s="64" t="s">
        <v>596</v>
      </c>
      <c r="C302" s="247" t="s">
        <v>597</v>
      </c>
      <c r="D302" s="194">
        <v>7340.35</v>
      </c>
      <c r="E302" s="194">
        <v>12064.79</v>
      </c>
      <c r="F302" s="45">
        <f t="shared" si="68"/>
        <v>164.36259851369485</v>
      </c>
    </row>
    <row r="303" spans="1:6" ht="12.75" customHeight="1" x14ac:dyDescent="0.2">
      <c r="A303" s="63">
        <v>92221</v>
      </c>
      <c r="B303" s="64" t="s">
        <v>598</v>
      </c>
      <c r="C303" s="247" t="s">
        <v>599</v>
      </c>
      <c r="D303" s="194">
        <v>0</v>
      </c>
      <c r="E303" s="194">
        <v>0</v>
      </c>
      <c r="F303" s="45" t="str">
        <f t="shared" si="68"/>
        <v>-</v>
      </c>
    </row>
    <row r="304" spans="1:6" ht="12.75" customHeight="1" x14ac:dyDescent="0.2">
      <c r="A304" s="63">
        <v>96</v>
      </c>
      <c r="B304" s="220" t="s">
        <v>600</v>
      </c>
      <c r="C304" s="247" t="s">
        <v>601</v>
      </c>
      <c r="D304" s="194">
        <v>2256.11</v>
      </c>
      <c r="E304" s="194">
        <v>2765.48</v>
      </c>
      <c r="F304" s="45">
        <f t="shared" si="68"/>
        <v>122.57735660052036</v>
      </c>
    </row>
    <row r="305" spans="1:6" ht="12" x14ac:dyDescent="0.2">
      <c r="A305" s="63">
        <v>9661</v>
      </c>
      <c r="B305" s="220" t="s">
        <v>602</v>
      </c>
      <c r="C305" s="247" t="s">
        <v>603</v>
      </c>
      <c r="D305" s="194">
        <v>2256.11</v>
      </c>
      <c r="E305" s="194">
        <v>2765.48</v>
      </c>
      <c r="F305" s="45">
        <f t="shared" si="68"/>
        <v>122.57735660052036</v>
      </c>
    </row>
    <row r="306" spans="1:6" ht="12.75" customHeight="1" x14ac:dyDescent="0.2">
      <c r="A306" s="249" t="s">
        <v>604</v>
      </c>
      <c r="B306" s="184" t="s">
        <v>605</v>
      </c>
      <c r="C306" s="250" t="s">
        <v>604</v>
      </c>
      <c r="D306" s="196">
        <v>0</v>
      </c>
      <c r="E306" s="196"/>
      <c r="F306" s="61" t="str">
        <f t="shared" si="68"/>
        <v>-</v>
      </c>
    </row>
    <row r="307" spans="1:6" s="55" customFormat="1" ht="20.100000000000001" customHeight="1" x14ac:dyDescent="0.2">
      <c r="A307" s="372" t="s">
        <v>606</v>
      </c>
      <c r="B307" s="37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336131</v>
      </c>
      <c r="E360" s="60">
        <f t="shared" si="86"/>
        <v>15635</v>
      </c>
      <c r="F360" s="45">
        <f t="shared" si="72"/>
        <v>4.6514602937545186</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336131</v>
      </c>
      <c r="E373" s="60">
        <f t="shared" si="90"/>
        <v>15635</v>
      </c>
      <c r="F373" s="45">
        <f t="shared" si="72"/>
        <v>4.6514602937545186</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29245.460000000003</v>
      </c>
      <c r="E379" s="60">
        <f t="shared" si="92"/>
        <v>15635</v>
      </c>
      <c r="F379" s="45">
        <f t="shared" si="72"/>
        <v>53.461289376197186</v>
      </c>
    </row>
    <row r="380" spans="1:6" ht="12.75" customHeight="1" x14ac:dyDescent="0.2">
      <c r="A380" s="63">
        <v>4221</v>
      </c>
      <c r="B380" s="64" t="s">
        <v>647</v>
      </c>
      <c r="C380" s="247" t="s">
        <v>739</v>
      </c>
      <c r="D380" s="194">
        <v>1000</v>
      </c>
      <c r="E380" s="194"/>
      <c r="F380" s="45">
        <f t="shared" si="72"/>
        <v>0</v>
      </c>
    </row>
    <row r="381" spans="1:6" ht="12.75" customHeight="1" x14ac:dyDescent="0.2">
      <c r="A381" s="63">
        <v>4222</v>
      </c>
      <c r="B381" s="64" t="s">
        <v>740</v>
      </c>
      <c r="C381" s="247" t="s">
        <v>741</v>
      </c>
      <c r="D381" s="194">
        <v>9611.01</v>
      </c>
      <c r="E381" s="194">
        <v>5723.75</v>
      </c>
      <c r="F381" s="45">
        <f t="shared" si="72"/>
        <v>59.554094730938786</v>
      </c>
    </row>
    <row r="382" spans="1:6" ht="12.75" customHeight="1" x14ac:dyDescent="0.2">
      <c r="A382" s="63">
        <v>4223</v>
      </c>
      <c r="B382" s="64" t="s">
        <v>651</v>
      </c>
      <c r="C382" s="247" t="s">
        <v>742</v>
      </c>
      <c r="D382" s="194">
        <v>17250</v>
      </c>
      <c r="E382" s="194">
        <v>9911.25</v>
      </c>
      <c r="F382" s="45">
        <f t="shared" si="72"/>
        <v>57.456521739130437</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1384.45</v>
      </c>
      <c r="E386" s="194"/>
      <c r="F386" s="45">
        <f t="shared" si="72"/>
        <v>0</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306885.53999999998</v>
      </c>
      <c r="E388" s="60">
        <f t="shared" si="93"/>
        <v>0</v>
      </c>
      <c r="F388" s="45">
        <f t="shared" si="72"/>
        <v>0</v>
      </c>
    </row>
    <row r="389" spans="1:6" ht="12.75" customHeight="1" x14ac:dyDescent="0.2">
      <c r="A389" s="63">
        <v>4231</v>
      </c>
      <c r="B389" s="64" t="s">
        <v>665</v>
      </c>
      <c r="C389" s="247" t="s">
        <v>750</v>
      </c>
      <c r="D389" s="194">
        <v>306885.53999999998</v>
      </c>
      <c r="E389" s="194"/>
      <c r="F389" s="45">
        <f t="shared" si="72"/>
        <v>0</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c r="F394" s="45" t="str">
        <f t="shared" si="72"/>
        <v>-</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336131</v>
      </c>
      <c r="E418" s="60">
        <f t="shared" si="102"/>
        <v>15635</v>
      </c>
      <c r="F418" s="45">
        <f t="shared" si="72"/>
        <v>4.6514602937545186</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1120196.28</v>
      </c>
      <c r="E422" s="60">
        <f>E6+E308</f>
        <v>1157869.58</v>
      </c>
      <c r="F422" s="45">
        <f t="shared" si="72"/>
        <v>103.363098117055</v>
      </c>
    </row>
    <row r="423" spans="1:6" ht="12.75" customHeight="1" x14ac:dyDescent="0.2">
      <c r="A423" s="63" t="s">
        <v>581</v>
      </c>
      <c r="B423" s="64" t="s">
        <v>804</v>
      </c>
      <c r="C423" s="247" t="s">
        <v>805</v>
      </c>
      <c r="D423" s="60">
        <f t="shared" ref="D423:E423" si="103">D299+D360</f>
        <v>1327396.2999999998</v>
      </c>
      <c r="E423" s="60">
        <f t="shared" si="103"/>
        <v>1191026.45</v>
      </c>
      <c r="F423" s="45">
        <f t="shared" si="72"/>
        <v>89.726515736106847</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207200.01999999979</v>
      </c>
      <c r="E425" s="60">
        <f t="shared" si="105"/>
        <v>33156.869999999879</v>
      </c>
      <c r="F425" s="45">
        <f t="shared" si="72"/>
        <v>16.002348841472077</v>
      </c>
    </row>
    <row r="426" spans="1:6" ht="12.75" customHeight="1" x14ac:dyDescent="0.2">
      <c r="A426" s="251" t="s">
        <v>810</v>
      </c>
      <c r="B426" s="183" t="s">
        <v>811</v>
      </c>
      <c r="C426" s="252" t="s">
        <v>812</v>
      </c>
      <c r="D426" s="60">
        <f t="shared" ref="D426:E426" si="106">IF(D302-D303+D419-D420&gt;=0,D302-D303+D419-D420,0)</f>
        <v>7340.35</v>
      </c>
      <c r="E426" s="60">
        <f t="shared" si="106"/>
        <v>12064.79</v>
      </c>
      <c r="F426" s="45">
        <f t="shared" si="72"/>
        <v>164.36259851369485</v>
      </c>
    </row>
    <row r="427" spans="1:6" ht="12.75" customHeight="1" x14ac:dyDescent="0.2">
      <c r="A427" s="251" t="s">
        <v>810</v>
      </c>
      <c r="B427" s="64" t="s">
        <v>813</v>
      </c>
      <c r="C427" s="252" t="s">
        <v>814</v>
      </c>
      <c r="D427" s="60">
        <f t="shared" ref="D427:E427" si="107">IF(D303-D302+D420-D419&gt;=0,D303-D302+D420-D419,0)</f>
        <v>0</v>
      </c>
      <c r="E427" s="60">
        <f t="shared" si="107"/>
        <v>0</v>
      </c>
      <c r="F427" s="45" t="str">
        <f t="shared" si="72"/>
        <v>-</v>
      </c>
    </row>
    <row r="428" spans="1:6" ht="24" x14ac:dyDescent="0.2">
      <c r="A428" s="249" t="s">
        <v>815</v>
      </c>
      <c r="B428" s="243" t="s">
        <v>816</v>
      </c>
      <c r="C428" s="250" t="s">
        <v>817</v>
      </c>
      <c r="D428" s="81">
        <f t="shared" ref="D428:E428" si="108">D304+D421</f>
        <v>2256.11</v>
      </c>
      <c r="E428" s="81">
        <f t="shared" si="108"/>
        <v>2765.48</v>
      </c>
      <c r="F428" s="61">
        <f t="shared" si="72"/>
        <v>122.57735660052036</v>
      </c>
    </row>
    <row r="429" spans="1:6" s="55" customFormat="1" ht="20.100000000000001" customHeight="1" x14ac:dyDescent="0.2">
      <c r="A429" s="372" t="s">
        <v>818</v>
      </c>
      <c r="B429" s="373"/>
      <c r="C429" s="171"/>
      <c r="D429" s="43"/>
      <c r="E429" s="43"/>
      <c r="F429" s="44"/>
    </row>
    <row r="430" spans="1:6" ht="12.75" customHeight="1" x14ac:dyDescent="0.2">
      <c r="A430" s="63">
        <v>8</v>
      </c>
      <c r="B430" s="64" t="s">
        <v>819</v>
      </c>
      <c r="C430" s="247" t="s">
        <v>820</v>
      </c>
      <c r="D430" s="60">
        <f>D431+D466+D479+D491+D522</f>
        <v>244200</v>
      </c>
      <c r="E430" s="60">
        <f>E431+E466+E479+E491+E522</f>
        <v>0</v>
      </c>
      <c r="F430" s="45">
        <f t="shared" ref="F430:F651" si="109">IF(D430&lt;&gt;0,IF(E430/D430&gt;=100,"&gt;&gt;100",E430/D430*100),"-")</f>
        <v>0</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244200</v>
      </c>
      <c r="E491" s="60">
        <f t="shared" si="126"/>
        <v>0</v>
      </c>
      <c r="F491" s="45">
        <f t="shared" si="109"/>
        <v>0</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244200</v>
      </c>
      <c r="E502" s="60">
        <f t="shared" si="129"/>
        <v>0</v>
      </c>
      <c r="F502" s="45">
        <f t="shared" si="109"/>
        <v>0</v>
      </c>
    </row>
    <row r="503" spans="1:6" ht="12.75" customHeight="1" x14ac:dyDescent="0.2">
      <c r="A503" s="63">
        <v>8443</v>
      </c>
      <c r="B503" s="64" t="s">
        <v>965</v>
      </c>
      <c r="C503" s="247" t="s">
        <v>966</v>
      </c>
      <c r="D503" s="194">
        <v>244200</v>
      </c>
      <c r="E503" s="194"/>
      <c r="F503" s="45">
        <f t="shared" si="109"/>
        <v>0</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32275.54</v>
      </c>
      <c r="E535" s="60">
        <f>E536+E571+E584+E597+E629</f>
        <v>45042.1</v>
      </c>
      <c r="F535" s="45">
        <f t="shared" si="109"/>
        <v>139.55490752439772</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32275.54</v>
      </c>
      <c r="E597" s="60">
        <f t="shared" si="152"/>
        <v>45042.1</v>
      </c>
      <c r="F597" s="45">
        <f t="shared" si="109"/>
        <v>139.55490752439772</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32275.54</v>
      </c>
      <c r="E609" s="60">
        <f t="shared" si="156"/>
        <v>45042.1</v>
      </c>
      <c r="F609" s="45">
        <f t="shared" si="109"/>
        <v>139.55490752439772</v>
      </c>
    </row>
    <row r="610" spans="1:6" ht="24" x14ac:dyDescent="0.2">
      <c r="A610" s="63">
        <v>5443</v>
      </c>
      <c r="B610" s="64" t="s">
        <v>1169</v>
      </c>
      <c r="C610" s="247" t="s">
        <v>1170</v>
      </c>
      <c r="D610" s="194">
        <v>32275.54</v>
      </c>
      <c r="E610" s="194">
        <v>45042.1</v>
      </c>
      <c r="F610" s="45">
        <f t="shared" si="109"/>
        <v>139.55490752439772</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211924.46</v>
      </c>
      <c r="E639" s="60">
        <f>IF(E430-E535&gt;=0,E430-E535,0)</f>
        <v>0</v>
      </c>
      <c r="F639" s="45">
        <f t="shared" si="109"/>
        <v>0</v>
      </c>
    </row>
    <row r="640" spans="1:6" ht="12.75" customHeight="1" x14ac:dyDescent="0.2">
      <c r="A640" s="63" t="s">
        <v>581</v>
      </c>
      <c r="B640" s="64" t="s">
        <v>1229</v>
      </c>
      <c r="C640" s="247" t="s">
        <v>1230</v>
      </c>
      <c r="D640" s="60">
        <f>IF(D535-D430&gt;=0,D535-D430,0)</f>
        <v>0</v>
      </c>
      <c r="E640" s="60">
        <f>IF(E535-E430&gt;=0,E535-E430,0)</f>
        <v>45042.1</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1364396.28</v>
      </c>
      <c r="E643" s="60">
        <f>E422+E430</f>
        <v>1157869.58</v>
      </c>
      <c r="F643" s="45">
        <f t="shared" si="109"/>
        <v>84.863144012676443</v>
      </c>
    </row>
    <row r="644" spans="1:6" ht="12.75" customHeight="1" x14ac:dyDescent="0.2">
      <c r="A644" s="63" t="s">
        <v>581</v>
      </c>
      <c r="B644" s="64" t="s">
        <v>1237</v>
      </c>
      <c r="C644" s="247" t="s">
        <v>1238</v>
      </c>
      <c r="D644" s="60">
        <f>D423+D535</f>
        <v>1359671.8399999999</v>
      </c>
      <c r="E644" s="60">
        <f>E423+E535</f>
        <v>1236068.55</v>
      </c>
      <c r="F644" s="45">
        <f t="shared" si="109"/>
        <v>90.909329268744742</v>
      </c>
    </row>
    <row r="645" spans="1:6" ht="12.75" customHeight="1" x14ac:dyDescent="0.2">
      <c r="A645" s="63" t="s">
        <v>581</v>
      </c>
      <c r="B645" s="64" t="s">
        <v>1239</v>
      </c>
      <c r="C645" s="247" t="s">
        <v>1240</v>
      </c>
      <c r="D645" s="60">
        <f t="shared" ref="D645:E645" si="163">IF(D643&gt;=D644,D643-D644,0)</f>
        <v>4724.440000000177</v>
      </c>
      <c r="E645" s="60">
        <f t="shared" si="163"/>
        <v>0</v>
      </c>
      <c r="F645" s="45">
        <f t="shared" si="109"/>
        <v>0</v>
      </c>
    </row>
    <row r="646" spans="1:6" ht="12.75" customHeight="1" x14ac:dyDescent="0.2">
      <c r="A646" s="63" t="s">
        <v>581</v>
      </c>
      <c r="B646" s="64" t="s">
        <v>1241</v>
      </c>
      <c r="C646" s="247" t="s">
        <v>1242</v>
      </c>
      <c r="D646" s="60">
        <f t="shared" ref="D646:E646" si="164">IF(D644&gt;=D643,D644-D643,0)</f>
        <v>0</v>
      </c>
      <c r="E646" s="60">
        <f t="shared" si="164"/>
        <v>78198.969999999972</v>
      </c>
      <c r="F646" s="45" t="str">
        <f t="shared" si="109"/>
        <v>-</v>
      </c>
    </row>
    <row r="647" spans="1:6" ht="24" x14ac:dyDescent="0.2">
      <c r="A647" s="251" t="s">
        <v>1243</v>
      </c>
      <c r="B647" s="64" t="s">
        <v>1244</v>
      </c>
      <c r="C647" s="252" t="s">
        <v>1243</v>
      </c>
      <c r="D647" s="60">
        <f>IF(D426-D427+D641-D642&gt;=0,D426-D427+D641-D642,0)</f>
        <v>7340.35</v>
      </c>
      <c r="E647" s="60">
        <f>IF(E426-E427+E641-E642&gt;=0,E426-E427+E641-E642,0)</f>
        <v>12064.79</v>
      </c>
      <c r="F647" s="45">
        <f t="shared" si="109"/>
        <v>164.36259851369485</v>
      </c>
    </row>
    <row r="648" spans="1:6" ht="24" x14ac:dyDescent="0.2">
      <c r="A648" s="251" t="s">
        <v>1245</v>
      </c>
      <c r="B648" s="64" t="s">
        <v>1246</v>
      </c>
      <c r="C648" s="252" t="s">
        <v>1245</v>
      </c>
      <c r="D648" s="60">
        <f>IF(D427-D426+D642-D641&gt;=0,D427-D426+D642-D641,0)</f>
        <v>0</v>
      </c>
      <c r="E648" s="60">
        <f>IF(E427-E426+E642-E641&gt;=0,E427-E426+E642-E641,0)</f>
        <v>0</v>
      </c>
      <c r="F648" s="45" t="str">
        <f t="shared" si="109"/>
        <v>-</v>
      </c>
    </row>
    <row r="649" spans="1:6" ht="24" x14ac:dyDescent="0.2">
      <c r="A649" s="63" t="s">
        <v>581</v>
      </c>
      <c r="B649" s="64" t="s">
        <v>1247</v>
      </c>
      <c r="C649" s="247" t="s">
        <v>1248</v>
      </c>
      <c r="D649" s="60">
        <f t="shared" ref="D649:E649" si="165">IF(D645+D647-D646-D648&gt;=0,D645+D647-D646-D648,0)</f>
        <v>12064.790000000177</v>
      </c>
      <c r="E649" s="60">
        <f t="shared" si="165"/>
        <v>0</v>
      </c>
      <c r="F649" s="45">
        <f t="shared" si="109"/>
        <v>0</v>
      </c>
    </row>
    <row r="650" spans="1:6" ht="24" x14ac:dyDescent="0.2">
      <c r="A650" s="63" t="s">
        <v>581</v>
      </c>
      <c r="B650" s="64" t="s">
        <v>1249</v>
      </c>
      <c r="C650" s="247" t="s">
        <v>1250</v>
      </c>
      <c r="D650" s="60">
        <f t="shared" ref="D650:E650" si="166">IF(D646+D648-D645-D647&gt;=0,D646+D648-D645-D647,0)</f>
        <v>0</v>
      </c>
      <c r="E650" s="60">
        <f t="shared" si="166"/>
        <v>66134.179999999964</v>
      </c>
      <c r="F650" s="45" t="str">
        <f t="shared" si="109"/>
        <v>-</v>
      </c>
    </row>
    <row r="651" spans="1:6" ht="24" x14ac:dyDescent="0.2">
      <c r="A651" s="249" t="s">
        <v>1251</v>
      </c>
      <c r="B651" s="184" t="s">
        <v>1252</v>
      </c>
      <c r="C651" s="250" t="s">
        <v>1251</v>
      </c>
      <c r="D651" s="196">
        <v>77694.69</v>
      </c>
      <c r="E651" s="196"/>
      <c r="F651" s="61">
        <f t="shared" si="109"/>
        <v>0</v>
      </c>
    </row>
    <row r="652" spans="1:6" s="55" customFormat="1" ht="20.100000000000001" customHeight="1" x14ac:dyDescent="0.2">
      <c r="A652" s="372" t="s">
        <v>1253</v>
      </c>
      <c r="B652" s="373"/>
      <c r="C652" s="171"/>
      <c r="D652" s="43"/>
      <c r="E652" s="43"/>
      <c r="F652" s="44"/>
    </row>
    <row r="653" spans="1:6" ht="12.75" customHeight="1" x14ac:dyDescent="0.2">
      <c r="A653" s="63">
        <v>11</v>
      </c>
      <c r="B653" s="64" t="s">
        <v>1254</v>
      </c>
      <c r="C653" s="247" t="s">
        <v>1255</v>
      </c>
      <c r="D653" s="194">
        <v>10693.19</v>
      </c>
      <c r="E653" s="194">
        <v>11927.9</v>
      </c>
      <c r="F653" s="45">
        <f t="shared" ref="F653:F740" si="167">IF(D653&lt;&gt;0,IF(E653/D653&gt;=100,"&gt;&gt;100",E653/D653*100),"-")</f>
        <v>111.54669467202957</v>
      </c>
    </row>
    <row r="654" spans="1:6" ht="12.75" customHeight="1" x14ac:dyDescent="0.2">
      <c r="A654" s="63" t="s">
        <v>1256</v>
      </c>
      <c r="B654" s="64" t="s">
        <v>1257</v>
      </c>
      <c r="C654" s="247" t="s">
        <v>1256</v>
      </c>
      <c r="D654" s="194">
        <v>1159168.8700000001</v>
      </c>
      <c r="E654" s="194">
        <v>1217426.78</v>
      </c>
      <c r="F654" s="45">
        <f t="shared" si="167"/>
        <v>105.02583458784567</v>
      </c>
    </row>
    <row r="655" spans="1:6" ht="12.75" customHeight="1" x14ac:dyDescent="0.2">
      <c r="A655" s="63" t="s">
        <v>1258</v>
      </c>
      <c r="B655" s="64" t="s">
        <v>1259</v>
      </c>
      <c r="C655" s="247" t="s">
        <v>1258</v>
      </c>
      <c r="D655" s="194">
        <v>1157934.1599999999</v>
      </c>
      <c r="E655" s="194">
        <v>1214549.6599999999</v>
      </c>
      <c r="F655" s="45">
        <f t="shared" si="167"/>
        <v>104.88935398537687</v>
      </c>
    </row>
    <row r="656" spans="1:6" ht="24" x14ac:dyDescent="0.2">
      <c r="A656" s="63">
        <v>11</v>
      </c>
      <c r="B656" s="64" t="s">
        <v>1260</v>
      </c>
      <c r="C656" s="247" t="s">
        <v>1261</v>
      </c>
      <c r="D656" s="60">
        <f t="shared" ref="D656:E656" si="168">+D653+D654-D655</f>
        <v>11927.90000000014</v>
      </c>
      <c r="E656" s="60">
        <f t="shared" si="168"/>
        <v>14805.020000000019</v>
      </c>
      <c r="F656" s="45">
        <f t="shared" si="167"/>
        <v>124.12092656712284</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27</v>
      </c>
      <c r="E658" s="253">
        <v>27</v>
      </c>
      <c r="F658" s="45">
        <f t="shared" si="167"/>
        <v>100</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27</v>
      </c>
      <c r="E660" s="253">
        <v>27</v>
      </c>
      <c r="F660" s="45">
        <f t="shared" si="167"/>
        <v>100</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c r="E663" s="192"/>
      <c r="F663" s="71" t="str">
        <f t="shared" si="167"/>
        <v>-</v>
      </c>
    </row>
    <row r="664" spans="1:6" ht="12.75" customHeight="1" x14ac:dyDescent="0.2">
      <c r="A664" s="70" t="s">
        <v>1277</v>
      </c>
      <c r="B664" s="65" t="s">
        <v>1278</v>
      </c>
      <c r="C664" s="277" t="s">
        <v>1277</v>
      </c>
      <c r="D664" s="192"/>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0</v>
      </c>
      <c r="E683" s="192"/>
      <c r="F683" s="71" t="str">
        <f t="shared" si="167"/>
        <v>-</v>
      </c>
    </row>
    <row r="684" spans="1:6" ht="24" x14ac:dyDescent="0.2">
      <c r="A684" s="70">
        <v>63613</v>
      </c>
      <c r="B684" s="182" t="s">
        <v>1317</v>
      </c>
      <c r="C684" s="278" t="s">
        <v>1318</v>
      </c>
      <c r="D684" s="192">
        <v>0</v>
      </c>
      <c r="E684" s="192"/>
      <c r="F684" s="71" t="str">
        <f t="shared" si="167"/>
        <v>-</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c r="E711" s="192"/>
      <c r="F711" s="71" t="str">
        <f t="shared" si="167"/>
        <v>-</v>
      </c>
    </row>
    <row r="712" spans="1:6" ht="12.75" customHeight="1" x14ac:dyDescent="0.2">
      <c r="A712" s="70" t="s">
        <v>1358</v>
      </c>
      <c r="B712" s="65" t="s">
        <v>1359</v>
      </c>
      <c r="C712" s="277" t="s">
        <v>1358</v>
      </c>
      <c r="D712" s="192"/>
      <c r="E712" s="192"/>
      <c r="F712" s="71" t="str">
        <f t="shared" si="167"/>
        <v>-</v>
      </c>
    </row>
    <row r="713" spans="1:6" ht="24" x14ac:dyDescent="0.2">
      <c r="A713" s="70" t="s">
        <v>1360</v>
      </c>
      <c r="B713" s="65" t="s">
        <v>1361</v>
      </c>
      <c r="C713" s="277" t="s">
        <v>1360</v>
      </c>
      <c r="D713" s="192"/>
      <c r="E713" s="192"/>
      <c r="F713" s="71" t="str">
        <f t="shared" si="167"/>
        <v>-</v>
      </c>
    </row>
    <row r="714" spans="1:6" ht="12" x14ac:dyDescent="0.2">
      <c r="A714" s="70" t="s">
        <v>1362</v>
      </c>
      <c r="B714" s="65" t="s">
        <v>1363</v>
      </c>
      <c r="C714" s="277" t="s">
        <v>1362</v>
      </c>
      <c r="D714" s="192"/>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c r="E722" s="192"/>
      <c r="F722" s="71" t="str">
        <f t="shared" si="167"/>
        <v>-</v>
      </c>
    </row>
    <row r="723" spans="1:6" ht="12" x14ac:dyDescent="0.2">
      <c r="A723" s="70" t="s">
        <v>1380</v>
      </c>
      <c r="B723" s="65" t="s">
        <v>1381</v>
      </c>
      <c r="C723" s="277" t="s">
        <v>1380</v>
      </c>
      <c r="D723" s="192"/>
      <c r="E723" s="192">
        <v>363.56</v>
      </c>
      <c r="F723" s="71" t="str">
        <f t="shared" si="167"/>
        <v>-</v>
      </c>
    </row>
    <row r="724" spans="1:6" ht="12.75" customHeight="1" x14ac:dyDescent="0.2">
      <c r="A724" s="70">
        <v>65264</v>
      </c>
      <c r="B724" s="65" t="s">
        <v>1382</v>
      </c>
      <c r="C724" s="278" t="s">
        <v>1383</v>
      </c>
      <c r="D724" s="192">
        <v>0</v>
      </c>
      <c r="E724" s="192"/>
      <c r="F724" s="71" t="str">
        <f t="shared" si="167"/>
        <v>-</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31.39</v>
      </c>
      <c r="E726" s="192"/>
      <c r="F726" s="71">
        <f t="shared" si="167"/>
        <v>0</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c r="E730" s="192"/>
      <c r="F730" s="71" t="str">
        <f t="shared" si="167"/>
        <v>-</v>
      </c>
    </row>
    <row r="731" spans="1:6" ht="24" x14ac:dyDescent="0.2">
      <c r="A731" s="70">
        <v>66345</v>
      </c>
      <c r="B731" s="65" t="s">
        <v>1392</v>
      </c>
      <c r="C731" s="277">
        <v>66345</v>
      </c>
      <c r="D731" s="192"/>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441.44</v>
      </c>
      <c r="E733" s="192">
        <v>2121.44</v>
      </c>
      <c r="F733" s="71">
        <f t="shared" si="167"/>
        <v>480.57267125770204</v>
      </c>
    </row>
    <row r="734" spans="1:6" ht="12.75" customHeight="1" x14ac:dyDescent="0.2">
      <c r="A734" s="70">
        <v>32121</v>
      </c>
      <c r="B734" s="65" t="s">
        <v>1397</v>
      </c>
      <c r="C734" s="278" t="s">
        <v>1398</v>
      </c>
      <c r="D734" s="192">
        <v>2972.93</v>
      </c>
      <c r="E734" s="192">
        <v>1175.5899999999999</v>
      </c>
      <c r="F734" s="71">
        <f t="shared" si="167"/>
        <v>39.543144305449509</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0</v>
      </c>
      <c r="E736" s="194"/>
      <c r="F736" s="45" t="str">
        <f t="shared" si="167"/>
        <v>-</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0</v>
      </c>
      <c r="E738" s="194"/>
      <c r="F738" s="45" t="str">
        <f t="shared" si="167"/>
        <v>-</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c r="E743" s="192"/>
      <c r="F743" s="71" t="str">
        <f t="shared" ref="F743:F744" si="170">IF(D743&lt;&gt;0,IF(E743/D743&gt;=100,"&gt;&gt;100",E743/D743*100),"-")</f>
        <v>-</v>
      </c>
    </row>
    <row r="744" spans="1:6" ht="12.75" customHeight="1" x14ac:dyDescent="0.2">
      <c r="A744" s="70" t="s">
        <v>1417</v>
      </c>
      <c r="B744" s="65" t="s">
        <v>1418</v>
      </c>
      <c r="C744" s="277" t="s">
        <v>1417</v>
      </c>
      <c r="D744" s="192"/>
      <c r="E744" s="192"/>
      <c r="F744" s="71" t="str">
        <f t="shared" si="170"/>
        <v>-</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c r="E757" s="194"/>
      <c r="F757" s="45" t="str">
        <f t="shared" si="169"/>
        <v>-</v>
      </c>
    </row>
    <row r="758" spans="1:6" ht="12.75" customHeight="1" x14ac:dyDescent="0.2">
      <c r="A758" s="63">
        <v>34223</v>
      </c>
      <c r="B758" s="64" t="s">
        <v>1445</v>
      </c>
      <c r="C758" s="247" t="s">
        <v>1446</v>
      </c>
      <c r="D758" s="194">
        <v>9054.32</v>
      </c>
      <c r="E758" s="194">
        <v>10051.92</v>
      </c>
      <c r="F758" s="45">
        <f t="shared" si="169"/>
        <v>111.01794502513718</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c r="E806" s="192"/>
      <c r="F806" s="71" t="str">
        <f t="shared" ref="F806:F814" si="171">IF(D806&lt;&gt;0,IF(E806/D806&gt;=100,"&gt;&gt;100",E806/D806*100),"-")</f>
        <v>-</v>
      </c>
    </row>
    <row r="807" spans="1:6" ht="24" x14ac:dyDescent="0.2">
      <c r="A807" s="70" t="s">
        <v>1542</v>
      </c>
      <c r="B807" s="182" t="s">
        <v>1543</v>
      </c>
      <c r="C807" s="277" t="s">
        <v>1542</v>
      </c>
      <c r="D807" s="192"/>
      <c r="E807" s="192"/>
      <c r="F807" s="71" t="str">
        <f t="shared" si="171"/>
        <v>-</v>
      </c>
    </row>
    <row r="808" spans="1:6" ht="24" x14ac:dyDescent="0.2">
      <c r="A808" s="70" t="s">
        <v>1544</v>
      </c>
      <c r="B808" s="182" t="s">
        <v>1545</v>
      </c>
      <c r="C808" s="277" t="s">
        <v>1544</v>
      </c>
      <c r="D808" s="192"/>
      <c r="E808" s="192"/>
      <c r="F808" s="71" t="str">
        <f t="shared" si="171"/>
        <v>-</v>
      </c>
    </row>
    <row r="809" spans="1:6" ht="24" x14ac:dyDescent="0.2">
      <c r="A809" s="70" t="s">
        <v>1546</v>
      </c>
      <c r="B809" s="182" t="s">
        <v>1547</v>
      </c>
      <c r="C809" s="277" t="s">
        <v>1546</v>
      </c>
      <c r="D809" s="192"/>
      <c r="E809" s="192"/>
      <c r="F809" s="71" t="str">
        <f t="shared" si="171"/>
        <v>-</v>
      </c>
    </row>
    <row r="810" spans="1:6" ht="24" x14ac:dyDescent="0.2">
      <c r="A810" s="70" t="s">
        <v>1548</v>
      </c>
      <c r="B810" s="182" t="s">
        <v>1549</v>
      </c>
      <c r="C810" s="277" t="s">
        <v>1548</v>
      </c>
      <c r="D810" s="192"/>
      <c r="E810" s="192"/>
      <c r="F810" s="71" t="str">
        <f t="shared" si="171"/>
        <v>-</v>
      </c>
    </row>
    <row r="811" spans="1:6" ht="24" x14ac:dyDescent="0.2">
      <c r="A811" s="70" t="s">
        <v>1550</v>
      </c>
      <c r="B811" s="182" t="s">
        <v>1551</v>
      </c>
      <c r="C811" s="277" t="s">
        <v>1550</v>
      </c>
      <c r="D811" s="192"/>
      <c r="E811" s="192"/>
      <c r="F811" s="71" t="str">
        <f t="shared" si="171"/>
        <v>-</v>
      </c>
    </row>
    <row r="812" spans="1:6" ht="12" x14ac:dyDescent="0.2">
      <c r="A812" s="70" t="s">
        <v>1552</v>
      </c>
      <c r="B812" s="182" t="s">
        <v>1553</v>
      </c>
      <c r="C812" s="277" t="s">
        <v>1552</v>
      </c>
      <c r="D812" s="192"/>
      <c r="E812" s="192"/>
      <c r="F812" s="71" t="str">
        <f t="shared" si="171"/>
        <v>-</v>
      </c>
    </row>
    <row r="813" spans="1:6" ht="12" x14ac:dyDescent="0.2">
      <c r="A813" s="70" t="s">
        <v>1554</v>
      </c>
      <c r="B813" s="182" t="s">
        <v>1555</v>
      </c>
      <c r="C813" s="277" t="s">
        <v>1554</v>
      </c>
      <c r="D813" s="192"/>
      <c r="E813" s="192"/>
      <c r="F813" s="71" t="str">
        <f t="shared" si="171"/>
        <v>-</v>
      </c>
    </row>
    <row r="814" spans="1:6" ht="12" x14ac:dyDescent="0.2">
      <c r="A814" s="70" t="s">
        <v>1556</v>
      </c>
      <c r="B814" s="182" t="s">
        <v>1557</v>
      </c>
      <c r="C814" s="277" t="s">
        <v>1556</v>
      </c>
      <c r="D814" s="192"/>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244200</v>
      </c>
      <c r="E914" s="192"/>
      <c r="F914" s="71">
        <f t="shared" si="169"/>
        <v>0</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32275.54</v>
      </c>
      <c r="E982" s="192">
        <v>45042.1</v>
      </c>
      <c r="F982" s="71">
        <f t="shared" si="169"/>
        <v>139.55490752439772</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68" t="s">
        <v>1947</v>
      </c>
      <c r="B1010" s="36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66"/>
      <c r="E1021" s="367"/>
      <c r="F1021" s="51"/>
    </row>
    <row r="1022" spans="1:6" ht="15" customHeight="1" x14ac:dyDescent="0.2">
      <c r="A1022" s="140"/>
      <c r="B1022" s="163"/>
      <c r="C1022" s="173"/>
      <c r="D1022" s="366"/>
      <c r="E1022" s="36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6" priority="13" operator="lessThan">
      <formula>-0.001</formula>
    </cfRule>
  </conditionalFormatting>
  <conditionalFormatting sqref="D9:E16">
    <cfRule type="cellIs" dxfId="25" priority="1" operator="lessThan">
      <formula>-0.001</formula>
    </cfRule>
  </conditionalFormatting>
  <conditionalFormatting sqref="D18:E1009">
    <cfRule type="cellIs" dxfId="24"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8" orientation="portrait"/>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4"/>
  <sheetViews>
    <sheetView showGridLines="0" topLeftCell="A271" zoomScaleNormal="100" workbookViewId="0">
      <selection activeCell="E288" sqref="E288"/>
    </sheetView>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23" width="8" style="67" customWidth="1"/>
    <col min="24" max="30" width="14.42578125" style="67" customWidth="1"/>
    <col min="31" max="16384" width="14.42578125" style="67"/>
  </cols>
  <sheetData>
    <row r="1" spans="1:24" s="46" customFormat="1" ht="44.25" customHeight="1" x14ac:dyDescent="0.2">
      <c r="A1" s="268" t="s">
        <v>0</v>
      </c>
      <c r="B1" s="324" t="s">
        <v>1</v>
      </c>
      <c r="C1" s="268" t="s">
        <v>2</v>
      </c>
      <c r="D1" s="325" t="s">
        <v>3</v>
      </c>
      <c r="E1" s="268" t="s">
        <v>4</v>
      </c>
      <c r="F1" s="326" t="s">
        <v>5</v>
      </c>
    </row>
    <row r="2" spans="1:24" ht="50.1" customHeight="1" x14ac:dyDescent="0.2">
      <c r="A2" s="374" t="s">
        <v>1979</v>
      </c>
      <c r="B2" s="375"/>
      <c r="C2" s="375"/>
      <c r="D2" s="375"/>
      <c r="E2" s="375"/>
      <c r="F2" s="375"/>
      <c r="G2" s="66"/>
      <c r="H2" s="66"/>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1989</v>
      </c>
      <c r="E3" s="308" t="s">
        <v>1990</v>
      </c>
      <c r="F3" s="311" t="s">
        <v>12</v>
      </c>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77" t="s">
        <v>2130</v>
      </c>
      <c r="B5" s="378"/>
      <c r="C5" s="217"/>
      <c r="D5" s="218"/>
      <c r="E5" s="218"/>
      <c r="F5" s="219"/>
      <c r="G5" s="42"/>
      <c r="H5" s="42"/>
      <c r="I5" s="42"/>
      <c r="J5" s="42"/>
      <c r="K5" s="42"/>
      <c r="L5" s="42"/>
      <c r="M5" s="42"/>
      <c r="N5" s="42"/>
      <c r="O5" s="42"/>
      <c r="P5" s="42"/>
      <c r="Q5" s="42"/>
      <c r="R5" s="42"/>
      <c r="S5" s="42"/>
      <c r="T5" s="42"/>
      <c r="U5" s="42"/>
      <c r="V5" s="42"/>
      <c r="W5" s="42"/>
    </row>
    <row r="6" spans="1:24" ht="12.75" customHeight="1" x14ac:dyDescent="0.2">
      <c r="A6" s="178"/>
      <c r="B6" s="179" t="s">
        <v>2131</v>
      </c>
      <c r="C6" s="261" t="s">
        <v>2132</v>
      </c>
      <c r="D6" s="180">
        <f t="shared" ref="D6:E6" si="0">D7+D69</f>
        <v>451233.06999999995</v>
      </c>
      <c r="E6" s="180">
        <f t="shared" si="0"/>
        <v>375764.3</v>
      </c>
      <c r="F6" s="181">
        <f t="shared" ref="F6:F298" si="1">IF(D6&gt;0,IF(E6/D6&gt;=100,"&gt;&gt;100",E6/D6*100),"-")</f>
        <v>83.274991347597833</v>
      </c>
      <c r="G6" s="66"/>
      <c r="H6" s="66"/>
      <c r="I6" s="66"/>
      <c r="J6" s="66"/>
      <c r="K6" s="66"/>
      <c r="L6" s="66"/>
      <c r="M6" s="66"/>
      <c r="N6" s="66"/>
      <c r="O6" s="66"/>
      <c r="P6" s="66"/>
      <c r="Q6" s="66"/>
      <c r="R6" s="66"/>
      <c r="S6" s="66"/>
      <c r="T6" s="66"/>
      <c r="U6" s="66"/>
      <c r="V6" s="66"/>
      <c r="W6" s="66"/>
    </row>
    <row r="7" spans="1:24" ht="12.75" customHeight="1" x14ac:dyDescent="0.2">
      <c r="A7" s="70">
        <v>0</v>
      </c>
      <c r="B7" s="65" t="s">
        <v>2133</v>
      </c>
      <c r="C7" s="134" t="s">
        <v>2134</v>
      </c>
      <c r="D7" s="79">
        <f t="shared" ref="D7:E7" si="2">D8+D12+D51+D52+D56+D63</f>
        <v>353711.1</v>
      </c>
      <c r="E7" s="79">
        <f t="shared" si="2"/>
        <v>353711.1</v>
      </c>
      <c r="F7" s="71">
        <f t="shared" si="1"/>
        <v>100</v>
      </c>
      <c r="G7" s="66"/>
      <c r="H7" s="66"/>
      <c r="I7" s="66"/>
      <c r="J7" s="66"/>
      <c r="K7" s="66"/>
      <c r="L7" s="66"/>
      <c r="M7" s="66"/>
      <c r="N7" s="66"/>
      <c r="O7" s="66"/>
      <c r="P7" s="66"/>
      <c r="Q7" s="66"/>
      <c r="R7" s="66"/>
      <c r="S7" s="66"/>
      <c r="T7" s="66"/>
      <c r="U7" s="66"/>
      <c r="V7" s="66"/>
      <c r="W7" s="66"/>
    </row>
    <row r="8" spans="1:24" ht="12.75" customHeight="1" x14ac:dyDescent="0.2">
      <c r="A8" s="70" t="s">
        <v>2135</v>
      </c>
      <c r="B8" s="65" t="s">
        <v>2136</v>
      </c>
      <c r="C8" s="134" t="s">
        <v>2135</v>
      </c>
      <c r="D8" s="79">
        <f>D9+D10-D11</f>
        <v>0</v>
      </c>
      <c r="E8" s="79">
        <f>E9+E10-E11</f>
        <v>0</v>
      </c>
      <c r="F8" s="71" t="str">
        <f t="shared" si="1"/>
        <v>-</v>
      </c>
      <c r="G8" s="66"/>
      <c r="H8" s="66"/>
      <c r="I8" s="66"/>
      <c r="J8" s="66"/>
      <c r="K8" s="66"/>
      <c r="L8" s="66"/>
      <c r="M8" s="66"/>
      <c r="N8" s="66"/>
      <c r="O8" s="66"/>
      <c r="P8" s="66"/>
      <c r="Q8" s="66"/>
      <c r="R8" s="66"/>
      <c r="S8" s="66"/>
      <c r="T8" s="66"/>
      <c r="U8" s="66"/>
      <c r="V8" s="66"/>
      <c r="W8" s="66"/>
    </row>
    <row r="9" spans="1:24" ht="12.75" customHeight="1" x14ac:dyDescent="0.2">
      <c r="A9" s="70" t="s">
        <v>2137</v>
      </c>
      <c r="B9" s="65" t="s">
        <v>2138</v>
      </c>
      <c r="C9" s="134" t="s">
        <v>2137</v>
      </c>
      <c r="D9" s="192">
        <v>0</v>
      </c>
      <c r="E9" s="192"/>
      <c r="F9" s="71" t="str">
        <f t="shared" si="1"/>
        <v>-</v>
      </c>
      <c r="G9" s="66"/>
      <c r="H9" s="66"/>
      <c r="I9" s="66"/>
      <c r="J9" s="66"/>
      <c r="K9" s="66"/>
      <c r="L9" s="66"/>
      <c r="M9" s="66"/>
      <c r="N9" s="66"/>
      <c r="O9" s="66"/>
      <c r="P9" s="66"/>
      <c r="Q9" s="66"/>
      <c r="R9" s="66"/>
      <c r="S9" s="66"/>
      <c r="T9" s="66"/>
      <c r="U9" s="66"/>
      <c r="V9" s="66"/>
      <c r="W9" s="66"/>
    </row>
    <row r="10" spans="1:24" ht="12.75" customHeight="1" x14ac:dyDescent="0.2">
      <c r="A10" s="70" t="s">
        <v>2139</v>
      </c>
      <c r="B10" s="65" t="s">
        <v>2140</v>
      </c>
      <c r="C10" s="134" t="s">
        <v>2139</v>
      </c>
      <c r="D10" s="192">
        <v>0</v>
      </c>
      <c r="E10" s="192"/>
      <c r="F10" s="71" t="str">
        <f t="shared" si="1"/>
        <v>-</v>
      </c>
      <c r="G10" s="66"/>
      <c r="H10" s="66"/>
      <c r="I10" s="66"/>
      <c r="J10" s="66"/>
      <c r="K10" s="66"/>
      <c r="L10" s="66"/>
      <c r="M10" s="66"/>
      <c r="N10" s="66"/>
      <c r="O10" s="66"/>
      <c r="P10" s="66"/>
      <c r="Q10" s="66"/>
      <c r="R10" s="66"/>
      <c r="S10" s="66"/>
      <c r="T10" s="66"/>
      <c r="U10" s="66"/>
      <c r="V10" s="66"/>
      <c r="W10" s="66"/>
    </row>
    <row r="11" spans="1:24" ht="12.75" customHeight="1" x14ac:dyDescent="0.2">
      <c r="A11" s="70" t="s">
        <v>2141</v>
      </c>
      <c r="B11" s="65" t="s">
        <v>2142</v>
      </c>
      <c r="C11" s="134" t="s">
        <v>2141</v>
      </c>
      <c r="D11" s="192">
        <v>0</v>
      </c>
      <c r="E11" s="192"/>
      <c r="F11" s="71" t="str">
        <f t="shared" si="1"/>
        <v>-</v>
      </c>
      <c r="G11" s="66"/>
      <c r="H11" s="66"/>
      <c r="I11" s="66"/>
      <c r="J11" s="66"/>
      <c r="K11" s="66"/>
      <c r="L11" s="66"/>
      <c r="M11" s="66"/>
      <c r="N11" s="66"/>
      <c r="O11" s="66"/>
      <c r="P11" s="66"/>
      <c r="Q11" s="66"/>
      <c r="R11" s="66"/>
      <c r="S11" s="66"/>
      <c r="T11" s="66"/>
      <c r="U11" s="66"/>
      <c r="V11" s="66"/>
      <c r="W11" s="66"/>
    </row>
    <row r="12" spans="1:24" ht="24" x14ac:dyDescent="0.2">
      <c r="A12" s="70" t="s">
        <v>2143</v>
      </c>
      <c r="B12" s="65" t="s">
        <v>2144</v>
      </c>
      <c r="C12" s="134" t="s">
        <v>2143</v>
      </c>
      <c r="D12" s="79">
        <f t="shared" ref="D12:E12" si="3">D13+D19+D29+D35+D41+D45</f>
        <v>346444.85</v>
      </c>
      <c r="E12" s="79">
        <f t="shared" si="3"/>
        <v>352432.35</v>
      </c>
      <c r="F12" s="71">
        <f t="shared" si="1"/>
        <v>101.72826930462382</v>
      </c>
      <c r="G12" s="66"/>
      <c r="H12" s="66"/>
      <c r="I12" s="66"/>
      <c r="J12" s="66"/>
      <c r="K12" s="66"/>
      <c r="L12" s="66"/>
      <c r="M12" s="66"/>
      <c r="N12" s="66"/>
      <c r="O12" s="66"/>
      <c r="P12" s="66"/>
      <c r="Q12" s="66"/>
      <c r="R12" s="66"/>
      <c r="S12" s="66"/>
      <c r="T12" s="66"/>
      <c r="U12" s="66"/>
      <c r="V12" s="66"/>
      <c r="W12" s="66"/>
    </row>
    <row r="13" spans="1:24" ht="12.75" customHeight="1" x14ac:dyDescent="0.2">
      <c r="A13" s="72" t="s">
        <v>2145</v>
      </c>
      <c r="B13" s="65" t="s">
        <v>2146</v>
      </c>
      <c r="C13" s="134" t="s">
        <v>2145</v>
      </c>
      <c r="D13" s="79">
        <f t="shared" ref="D13:E13" si="4">SUM(D14:D17)-D18</f>
        <v>0</v>
      </c>
      <c r="E13" s="79">
        <f t="shared" si="4"/>
        <v>0</v>
      </c>
      <c r="F13" s="71" t="str">
        <f t="shared" si="1"/>
        <v>-</v>
      </c>
      <c r="G13" s="66"/>
      <c r="H13" s="66"/>
      <c r="I13" s="66"/>
      <c r="J13" s="66"/>
      <c r="K13" s="66"/>
      <c r="L13" s="66"/>
      <c r="M13" s="66"/>
      <c r="N13" s="66"/>
      <c r="O13" s="66"/>
      <c r="P13" s="66"/>
      <c r="Q13" s="66"/>
      <c r="R13" s="66"/>
      <c r="S13" s="66"/>
      <c r="T13" s="66"/>
      <c r="U13" s="66"/>
      <c r="V13" s="66"/>
      <c r="W13" s="66"/>
    </row>
    <row r="14" spans="1:24" ht="12.75" customHeight="1" x14ac:dyDescent="0.2">
      <c r="A14" s="70" t="s">
        <v>2147</v>
      </c>
      <c r="B14" s="65" t="s">
        <v>637</v>
      </c>
      <c r="C14" s="134" t="s">
        <v>2147</v>
      </c>
      <c r="D14" s="192">
        <v>0</v>
      </c>
      <c r="E14" s="192"/>
      <c r="F14" s="71" t="str">
        <f t="shared" si="1"/>
        <v>-</v>
      </c>
      <c r="G14" s="66"/>
      <c r="H14" s="66"/>
      <c r="I14" s="66"/>
      <c r="J14" s="66"/>
      <c r="K14" s="66"/>
      <c r="L14" s="66"/>
      <c r="M14" s="66"/>
      <c r="N14" s="66"/>
      <c r="O14" s="66"/>
      <c r="P14" s="66"/>
      <c r="Q14" s="66"/>
      <c r="R14" s="66"/>
      <c r="S14" s="66"/>
      <c r="T14" s="66"/>
      <c r="U14" s="66"/>
      <c r="V14" s="66"/>
      <c r="W14" s="66"/>
    </row>
    <row r="15" spans="1:24" ht="12.75" customHeight="1" x14ac:dyDescent="0.2">
      <c r="A15" s="70" t="s">
        <v>2148</v>
      </c>
      <c r="B15" s="65" t="s">
        <v>639</v>
      </c>
      <c r="C15" s="134" t="s">
        <v>2148</v>
      </c>
      <c r="D15" s="192">
        <v>0</v>
      </c>
      <c r="E15" s="192"/>
      <c r="F15" s="71" t="str">
        <f t="shared" si="1"/>
        <v>-</v>
      </c>
      <c r="G15" s="66"/>
      <c r="H15" s="66"/>
      <c r="I15" s="66"/>
      <c r="J15" s="66"/>
      <c r="K15" s="66"/>
      <c r="L15" s="66"/>
      <c r="M15" s="66"/>
      <c r="N15" s="66"/>
      <c r="O15" s="66"/>
      <c r="P15" s="66"/>
      <c r="Q15" s="66"/>
      <c r="R15" s="66"/>
      <c r="S15" s="66"/>
      <c r="T15" s="66"/>
      <c r="U15" s="66"/>
      <c r="V15" s="66"/>
      <c r="W15" s="66"/>
    </row>
    <row r="16" spans="1:24" ht="12.75" customHeight="1" x14ac:dyDescent="0.2">
      <c r="A16" s="70" t="s">
        <v>2149</v>
      </c>
      <c r="B16" s="65" t="s">
        <v>641</v>
      </c>
      <c r="C16" s="134" t="s">
        <v>2149</v>
      </c>
      <c r="D16" s="192">
        <v>0</v>
      </c>
      <c r="E16" s="192"/>
      <c r="F16" s="71" t="str">
        <f t="shared" si="1"/>
        <v>-</v>
      </c>
      <c r="G16" s="66"/>
      <c r="H16" s="66"/>
      <c r="I16" s="66"/>
      <c r="J16" s="66"/>
      <c r="K16" s="66"/>
      <c r="L16" s="66"/>
      <c r="M16" s="66"/>
      <c r="N16" s="66"/>
      <c r="O16" s="66"/>
      <c r="P16" s="66"/>
      <c r="Q16" s="66"/>
      <c r="R16" s="66"/>
      <c r="S16" s="66"/>
      <c r="T16" s="66"/>
      <c r="U16" s="66"/>
      <c r="V16" s="66"/>
      <c r="W16" s="66"/>
    </row>
    <row r="17" spans="1:23" ht="12.75" customHeight="1" x14ac:dyDescent="0.2">
      <c r="A17" s="70" t="s">
        <v>2150</v>
      </c>
      <c r="B17" s="65" t="s">
        <v>643</v>
      </c>
      <c r="C17" s="134" t="s">
        <v>2150</v>
      </c>
      <c r="D17" s="192">
        <v>0</v>
      </c>
      <c r="E17" s="192"/>
      <c r="F17" s="71" t="str">
        <f t="shared" si="1"/>
        <v>-</v>
      </c>
      <c r="G17" s="66"/>
      <c r="H17" s="66"/>
      <c r="I17" s="66"/>
      <c r="J17" s="66"/>
      <c r="K17" s="66"/>
      <c r="L17" s="66"/>
      <c r="M17" s="66"/>
      <c r="N17" s="66"/>
      <c r="O17" s="66"/>
      <c r="P17" s="66"/>
      <c r="Q17" s="66"/>
      <c r="R17" s="66"/>
      <c r="S17" s="66"/>
      <c r="T17" s="66"/>
      <c r="U17" s="66"/>
      <c r="V17" s="66"/>
      <c r="W17" s="66"/>
    </row>
    <row r="18" spans="1:23" ht="12.75" customHeight="1" x14ac:dyDescent="0.2">
      <c r="A18" s="70" t="s">
        <v>2151</v>
      </c>
      <c r="B18" s="65" t="s">
        <v>2152</v>
      </c>
      <c r="C18" s="134" t="s">
        <v>2151</v>
      </c>
      <c r="D18" s="192">
        <v>0</v>
      </c>
      <c r="E18" s="192"/>
      <c r="F18" s="71" t="str">
        <f t="shared" si="1"/>
        <v>-</v>
      </c>
      <c r="G18" s="66"/>
      <c r="H18" s="66"/>
      <c r="I18" s="66"/>
      <c r="J18" s="66"/>
      <c r="K18" s="66"/>
      <c r="L18" s="66"/>
      <c r="M18" s="66"/>
      <c r="N18" s="66"/>
      <c r="O18" s="66"/>
      <c r="P18" s="66"/>
      <c r="Q18" s="66"/>
      <c r="R18" s="66"/>
      <c r="S18" s="66"/>
      <c r="T18" s="66"/>
      <c r="U18" s="66"/>
      <c r="V18" s="66"/>
      <c r="W18" s="66"/>
    </row>
    <row r="19" spans="1:23" ht="12.75" customHeight="1" x14ac:dyDescent="0.2">
      <c r="A19" s="72" t="s">
        <v>2153</v>
      </c>
      <c r="B19" s="65" t="s">
        <v>2154</v>
      </c>
      <c r="C19" s="134" t="s">
        <v>2153</v>
      </c>
      <c r="D19" s="79">
        <f t="shared" ref="D19:E19" si="5">SUM(D20:D27)-D28</f>
        <v>14671.060000000012</v>
      </c>
      <c r="E19" s="79">
        <f t="shared" si="5"/>
        <v>54907.62000000001</v>
      </c>
      <c r="F19" s="71">
        <f t="shared" si="1"/>
        <v>374.25802907220043</v>
      </c>
      <c r="G19" s="66"/>
      <c r="H19" s="66"/>
      <c r="I19" s="66"/>
      <c r="J19" s="66"/>
      <c r="K19" s="66"/>
      <c r="L19" s="66"/>
      <c r="M19" s="66"/>
      <c r="N19" s="66"/>
      <c r="O19" s="66"/>
      <c r="P19" s="66"/>
      <c r="Q19" s="66"/>
      <c r="R19" s="66"/>
      <c r="S19" s="66"/>
      <c r="T19" s="66"/>
      <c r="U19" s="66"/>
      <c r="V19" s="66"/>
      <c r="W19" s="66"/>
    </row>
    <row r="20" spans="1:23" ht="12.75" customHeight="1" x14ac:dyDescent="0.2">
      <c r="A20" s="70" t="s">
        <v>2155</v>
      </c>
      <c r="B20" s="65" t="s">
        <v>647</v>
      </c>
      <c r="C20" s="134" t="s">
        <v>2155</v>
      </c>
      <c r="D20" s="192">
        <v>2833.32</v>
      </c>
      <c r="E20" s="192">
        <v>2833.32</v>
      </c>
      <c r="F20" s="71">
        <f t="shared" si="1"/>
        <v>100</v>
      </c>
      <c r="G20" s="66"/>
      <c r="H20" s="66"/>
      <c r="I20" s="66"/>
      <c r="J20" s="66"/>
      <c r="K20" s="66"/>
      <c r="L20" s="66"/>
      <c r="M20" s="66"/>
      <c r="N20" s="66"/>
      <c r="O20" s="66"/>
      <c r="P20" s="66"/>
      <c r="Q20" s="66"/>
      <c r="R20" s="66"/>
      <c r="S20" s="66"/>
      <c r="T20" s="66"/>
      <c r="U20" s="66"/>
      <c r="V20" s="66"/>
      <c r="W20" s="66"/>
    </row>
    <row r="21" spans="1:23" ht="12.75" customHeight="1" x14ac:dyDescent="0.2">
      <c r="A21" s="70" t="s">
        <v>2156</v>
      </c>
      <c r="B21" s="65" t="s">
        <v>740</v>
      </c>
      <c r="C21" s="134" t="s">
        <v>2156</v>
      </c>
      <c r="D21" s="192">
        <v>0</v>
      </c>
      <c r="E21" s="192">
        <v>5987.5</v>
      </c>
      <c r="F21" s="71" t="str">
        <f t="shared" si="1"/>
        <v>-</v>
      </c>
      <c r="G21" s="66"/>
      <c r="H21" s="66"/>
      <c r="I21" s="66"/>
      <c r="J21" s="66"/>
      <c r="K21" s="66"/>
      <c r="L21" s="66"/>
      <c r="M21" s="66"/>
      <c r="N21" s="66"/>
      <c r="O21" s="66"/>
      <c r="P21" s="66"/>
      <c r="Q21" s="66"/>
      <c r="R21" s="66"/>
      <c r="S21" s="66"/>
      <c r="T21" s="66"/>
      <c r="U21" s="66"/>
      <c r="V21" s="66"/>
      <c r="W21" s="66"/>
    </row>
    <row r="22" spans="1:23" ht="12.75" customHeight="1" x14ac:dyDescent="0.2">
      <c r="A22" s="70" t="s">
        <v>2157</v>
      </c>
      <c r="B22" s="65" t="s">
        <v>651</v>
      </c>
      <c r="C22" s="134" t="s">
        <v>2157</v>
      </c>
      <c r="D22" s="192">
        <v>102563.66</v>
      </c>
      <c r="E22" s="192">
        <v>102563.66</v>
      </c>
      <c r="F22" s="71">
        <f t="shared" si="1"/>
        <v>100</v>
      </c>
      <c r="G22" s="66"/>
      <c r="H22" s="66"/>
      <c r="I22" s="66"/>
      <c r="J22" s="66"/>
      <c r="K22" s="66"/>
      <c r="L22" s="66"/>
      <c r="M22" s="66"/>
      <c r="N22" s="66"/>
      <c r="O22" s="66"/>
      <c r="P22" s="66"/>
      <c r="Q22" s="66"/>
      <c r="R22" s="66"/>
      <c r="S22" s="66"/>
      <c r="T22" s="66"/>
      <c r="U22" s="66"/>
      <c r="V22" s="66"/>
      <c r="W22" s="66"/>
    </row>
    <row r="23" spans="1:23" ht="12.75" customHeight="1" x14ac:dyDescent="0.2">
      <c r="A23" s="70" t="s">
        <v>2158</v>
      </c>
      <c r="B23" s="65" t="s">
        <v>653</v>
      </c>
      <c r="C23" s="134" t="s">
        <v>2158</v>
      </c>
      <c r="D23" s="192">
        <v>0</v>
      </c>
      <c r="E23" s="192"/>
      <c r="F23" s="71" t="str">
        <f t="shared" si="1"/>
        <v>-</v>
      </c>
      <c r="G23" s="66"/>
      <c r="H23" s="66"/>
      <c r="I23" s="66"/>
      <c r="J23" s="66"/>
      <c r="K23" s="66"/>
      <c r="L23" s="66"/>
      <c r="M23" s="66"/>
      <c r="N23" s="66"/>
      <c r="O23" s="66"/>
      <c r="P23" s="66"/>
      <c r="Q23" s="66"/>
      <c r="R23" s="66"/>
      <c r="S23" s="66"/>
      <c r="T23" s="66"/>
      <c r="U23" s="66"/>
      <c r="V23" s="66"/>
      <c r="W23" s="66"/>
    </row>
    <row r="24" spans="1:23" ht="12.75" customHeight="1" x14ac:dyDescent="0.2">
      <c r="A24" s="70" t="s">
        <v>2159</v>
      </c>
      <c r="B24" s="65" t="s">
        <v>2160</v>
      </c>
      <c r="C24" s="134" t="s">
        <v>2159</v>
      </c>
      <c r="D24" s="192">
        <v>0</v>
      </c>
      <c r="E24" s="192"/>
      <c r="F24" s="71" t="str">
        <f t="shared" si="1"/>
        <v>-</v>
      </c>
      <c r="G24" s="66"/>
      <c r="H24" s="66"/>
      <c r="I24" s="66"/>
      <c r="J24" s="66"/>
      <c r="K24" s="66"/>
      <c r="L24" s="66"/>
      <c r="M24" s="66"/>
      <c r="N24" s="66"/>
      <c r="O24" s="66"/>
      <c r="P24" s="66"/>
      <c r="Q24" s="66"/>
      <c r="R24" s="66"/>
      <c r="S24" s="66"/>
      <c r="T24" s="66"/>
      <c r="U24" s="66"/>
      <c r="V24" s="66"/>
      <c r="W24" s="66"/>
    </row>
    <row r="25" spans="1:23" ht="12.75" customHeight="1" x14ac:dyDescent="0.2">
      <c r="A25" s="70" t="s">
        <v>2161</v>
      </c>
      <c r="B25" s="65" t="s">
        <v>657</v>
      </c>
      <c r="C25" s="134" t="s">
        <v>2161</v>
      </c>
      <c r="D25" s="192">
        <v>0</v>
      </c>
      <c r="E25" s="192"/>
      <c r="F25" s="71" t="str">
        <f t="shared" si="1"/>
        <v>-</v>
      </c>
      <c r="G25" s="66"/>
      <c r="H25" s="66"/>
      <c r="I25" s="66"/>
      <c r="J25" s="66"/>
      <c r="K25" s="66"/>
      <c r="L25" s="66"/>
      <c r="M25" s="66"/>
      <c r="N25" s="66"/>
      <c r="O25" s="66"/>
      <c r="P25" s="66"/>
      <c r="Q25" s="66"/>
      <c r="R25" s="66"/>
      <c r="S25" s="66"/>
      <c r="T25" s="66"/>
      <c r="U25" s="66"/>
      <c r="V25" s="66"/>
      <c r="W25" s="66"/>
    </row>
    <row r="26" spans="1:23" ht="12.75" customHeight="1" x14ac:dyDescent="0.2">
      <c r="A26" s="70" t="s">
        <v>2162</v>
      </c>
      <c r="B26" s="65" t="s">
        <v>659</v>
      </c>
      <c r="C26" s="134" t="s">
        <v>2162</v>
      </c>
      <c r="D26" s="192">
        <v>0</v>
      </c>
      <c r="E26" s="192"/>
      <c r="F26" s="71" t="str">
        <f t="shared" si="1"/>
        <v>-</v>
      </c>
      <c r="G26" s="66"/>
      <c r="H26" s="66"/>
      <c r="I26" s="66"/>
      <c r="J26" s="66"/>
      <c r="K26" s="66"/>
      <c r="L26" s="66"/>
      <c r="M26" s="66"/>
      <c r="N26" s="66"/>
      <c r="O26" s="66"/>
      <c r="P26" s="66"/>
      <c r="Q26" s="66"/>
      <c r="R26" s="66"/>
      <c r="S26" s="66"/>
      <c r="T26" s="66"/>
      <c r="U26" s="66"/>
      <c r="V26" s="66"/>
      <c r="W26" s="66"/>
    </row>
    <row r="27" spans="1:23" ht="12.75" customHeight="1" x14ac:dyDescent="0.2">
      <c r="A27" s="70" t="s">
        <v>2163</v>
      </c>
      <c r="B27" s="65" t="s">
        <v>662</v>
      </c>
      <c r="C27" s="134" t="s">
        <v>2163</v>
      </c>
      <c r="D27" s="192">
        <v>0</v>
      </c>
      <c r="E27" s="192"/>
      <c r="F27" s="71" t="str">
        <f t="shared" si="1"/>
        <v>-</v>
      </c>
      <c r="G27" s="66"/>
      <c r="H27" s="66"/>
      <c r="I27" s="66"/>
      <c r="J27" s="66"/>
      <c r="K27" s="66"/>
      <c r="L27" s="66"/>
      <c r="M27" s="66"/>
      <c r="N27" s="66"/>
      <c r="O27" s="66"/>
      <c r="P27" s="66"/>
      <c r="Q27" s="66"/>
      <c r="R27" s="66"/>
      <c r="S27" s="66"/>
      <c r="T27" s="66"/>
      <c r="U27" s="66"/>
      <c r="V27" s="66"/>
      <c r="W27" s="66"/>
    </row>
    <row r="28" spans="1:23" ht="12.75" customHeight="1" x14ac:dyDescent="0.2">
      <c r="A28" s="70" t="s">
        <v>2164</v>
      </c>
      <c r="B28" s="65" t="s">
        <v>2165</v>
      </c>
      <c r="C28" s="134" t="s">
        <v>2164</v>
      </c>
      <c r="D28" s="192">
        <v>90725.92</v>
      </c>
      <c r="E28" s="192">
        <v>56476.86</v>
      </c>
      <c r="F28" s="71">
        <f t="shared" si="1"/>
        <v>62.249972224034764</v>
      </c>
      <c r="G28" s="66"/>
      <c r="H28" s="66"/>
      <c r="I28" s="66"/>
      <c r="J28" s="66"/>
      <c r="K28" s="66"/>
      <c r="L28" s="66"/>
      <c r="M28" s="66"/>
      <c r="N28" s="66"/>
      <c r="O28" s="66"/>
      <c r="P28" s="66"/>
      <c r="Q28" s="66"/>
      <c r="R28" s="66"/>
      <c r="S28" s="66"/>
      <c r="T28" s="66"/>
      <c r="U28" s="66"/>
      <c r="V28" s="66"/>
      <c r="W28" s="66"/>
    </row>
    <row r="29" spans="1:23" ht="12.75" customHeight="1" x14ac:dyDescent="0.2">
      <c r="A29" s="72" t="s">
        <v>2166</v>
      </c>
      <c r="B29" s="65" t="s">
        <v>2167</v>
      </c>
      <c r="C29" s="134" t="s">
        <v>2166</v>
      </c>
      <c r="D29" s="79">
        <f t="shared" ref="D29:E29" si="6">SUM(D30:D33)-D34</f>
        <v>331773.78999999998</v>
      </c>
      <c r="E29" s="79">
        <f t="shared" si="6"/>
        <v>297524.73</v>
      </c>
      <c r="F29" s="71">
        <f t="shared" si="1"/>
        <v>89.676984429662156</v>
      </c>
      <c r="G29" s="66"/>
      <c r="H29" s="66"/>
      <c r="I29" s="66"/>
      <c r="J29" s="66"/>
      <c r="K29" s="66"/>
      <c r="L29" s="66"/>
      <c r="M29" s="66"/>
      <c r="N29" s="66"/>
      <c r="O29" s="66"/>
      <c r="P29" s="66"/>
      <c r="Q29" s="66"/>
      <c r="R29" s="66"/>
      <c r="S29" s="66"/>
      <c r="T29" s="66"/>
      <c r="U29" s="66"/>
      <c r="V29" s="66"/>
      <c r="W29" s="66"/>
    </row>
    <row r="30" spans="1:23" ht="12.75" customHeight="1" x14ac:dyDescent="0.2">
      <c r="A30" s="70" t="s">
        <v>2168</v>
      </c>
      <c r="B30" s="65" t="s">
        <v>665</v>
      </c>
      <c r="C30" s="134" t="s">
        <v>2168</v>
      </c>
      <c r="D30" s="192">
        <v>331773.78999999998</v>
      </c>
      <c r="E30" s="192">
        <v>331773.78999999998</v>
      </c>
      <c r="F30" s="71">
        <f t="shared" si="1"/>
        <v>100</v>
      </c>
      <c r="G30" s="66"/>
      <c r="H30" s="66"/>
      <c r="I30" s="66"/>
      <c r="J30" s="66"/>
      <c r="K30" s="66"/>
      <c r="L30" s="66"/>
      <c r="M30" s="66"/>
      <c r="N30" s="66"/>
      <c r="O30" s="66"/>
      <c r="P30" s="66"/>
      <c r="Q30" s="66"/>
      <c r="R30" s="66"/>
      <c r="S30" s="66"/>
      <c r="T30" s="66"/>
      <c r="U30" s="66"/>
      <c r="V30" s="66"/>
      <c r="W30" s="66"/>
    </row>
    <row r="31" spans="1:23" ht="12.75" customHeight="1" x14ac:dyDescent="0.2">
      <c r="A31" s="70" t="s">
        <v>2169</v>
      </c>
      <c r="B31" s="65" t="s">
        <v>2170</v>
      </c>
      <c r="C31" s="134" t="s">
        <v>2169</v>
      </c>
      <c r="D31" s="192">
        <v>0</v>
      </c>
      <c r="E31" s="192"/>
      <c r="F31" s="71" t="str">
        <f t="shared" si="1"/>
        <v>-</v>
      </c>
      <c r="G31" s="66"/>
      <c r="H31" s="66"/>
      <c r="I31" s="66"/>
      <c r="J31" s="66"/>
      <c r="K31" s="66"/>
      <c r="L31" s="66"/>
      <c r="M31" s="66"/>
      <c r="N31" s="66"/>
      <c r="O31" s="66"/>
      <c r="P31" s="66"/>
      <c r="Q31" s="66"/>
      <c r="R31" s="66"/>
      <c r="S31" s="66"/>
      <c r="T31" s="66"/>
      <c r="U31" s="66"/>
      <c r="V31" s="66"/>
      <c r="W31" s="66"/>
    </row>
    <row r="32" spans="1:23" ht="12.75" customHeight="1" x14ac:dyDescent="0.2">
      <c r="A32" s="70" t="s">
        <v>2171</v>
      </c>
      <c r="B32" s="65" t="s">
        <v>669</v>
      </c>
      <c r="C32" s="134" t="s">
        <v>2171</v>
      </c>
      <c r="D32" s="192">
        <v>0</v>
      </c>
      <c r="E32" s="192"/>
      <c r="F32" s="71" t="str">
        <f t="shared" si="1"/>
        <v>-</v>
      </c>
      <c r="G32" s="66"/>
      <c r="H32" s="66"/>
      <c r="I32" s="66"/>
      <c r="J32" s="66"/>
      <c r="K32" s="66"/>
      <c r="L32" s="66"/>
      <c r="M32" s="66"/>
      <c r="N32" s="66"/>
      <c r="O32" s="66"/>
      <c r="P32" s="66"/>
      <c r="Q32" s="66"/>
      <c r="R32" s="66"/>
      <c r="S32" s="66"/>
      <c r="T32" s="66"/>
      <c r="U32" s="66"/>
      <c r="V32" s="66"/>
      <c r="W32" s="66"/>
    </row>
    <row r="33" spans="1:23" ht="12.75" customHeight="1" x14ac:dyDescent="0.2">
      <c r="A33" s="70" t="s">
        <v>2172</v>
      </c>
      <c r="B33" s="65" t="s">
        <v>671</v>
      </c>
      <c r="C33" s="134" t="s">
        <v>2172</v>
      </c>
      <c r="D33" s="192">
        <v>0</v>
      </c>
      <c r="E33" s="192"/>
      <c r="F33" s="71" t="str">
        <f t="shared" si="1"/>
        <v>-</v>
      </c>
      <c r="G33" s="66"/>
      <c r="H33" s="66"/>
      <c r="I33" s="66"/>
      <c r="J33" s="66"/>
      <c r="K33" s="66"/>
      <c r="L33" s="66"/>
      <c r="M33" s="66"/>
      <c r="N33" s="66"/>
      <c r="O33" s="66"/>
      <c r="P33" s="66"/>
      <c r="Q33" s="66"/>
      <c r="R33" s="66"/>
      <c r="S33" s="66"/>
      <c r="T33" s="66"/>
      <c r="U33" s="66"/>
      <c r="V33" s="66"/>
      <c r="W33" s="66"/>
    </row>
    <row r="34" spans="1:23" ht="12.75" customHeight="1" x14ac:dyDescent="0.2">
      <c r="A34" s="70" t="s">
        <v>2173</v>
      </c>
      <c r="B34" s="65" t="s">
        <v>2174</v>
      </c>
      <c r="C34" s="134" t="s">
        <v>2173</v>
      </c>
      <c r="D34" s="192">
        <v>0</v>
      </c>
      <c r="E34" s="192">
        <v>34249.06</v>
      </c>
      <c r="F34" s="71" t="str">
        <f t="shared" si="1"/>
        <v>-</v>
      </c>
      <c r="G34" s="66"/>
      <c r="H34" s="66"/>
      <c r="I34" s="66"/>
      <c r="J34" s="66"/>
      <c r="K34" s="66"/>
      <c r="L34" s="66"/>
      <c r="M34" s="66"/>
      <c r="N34" s="66"/>
      <c r="O34" s="66"/>
      <c r="P34" s="66"/>
      <c r="Q34" s="66"/>
      <c r="R34" s="66"/>
      <c r="S34" s="66"/>
      <c r="T34" s="66"/>
      <c r="U34" s="66"/>
      <c r="V34" s="66"/>
      <c r="W34" s="66"/>
    </row>
    <row r="35" spans="1:23" ht="24" x14ac:dyDescent="0.2">
      <c r="A35" s="72" t="s">
        <v>2175</v>
      </c>
      <c r="B35" s="65" t="s">
        <v>2176</v>
      </c>
      <c r="C35" s="134" t="s">
        <v>2175</v>
      </c>
      <c r="D35" s="79">
        <f t="shared" ref="D35:E35" si="7">SUM(D36:D39)-D40</f>
        <v>0</v>
      </c>
      <c r="E35" s="79">
        <f t="shared" si="7"/>
        <v>0</v>
      </c>
      <c r="F35" s="71" t="str">
        <f t="shared" si="1"/>
        <v>-</v>
      </c>
      <c r="G35" s="66"/>
      <c r="H35" s="66"/>
      <c r="I35" s="66"/>
      <c r="J35" s="66"/>
      <c r="K35" s="66"/>
      <c r="L35" s="66"/>
      <c r="M35" s="66"/>
      <c r="N35" s="66"/>
      <c r="O35" s="66"/>
      <c r="P35" s="66"/>
      <c r="Q35" s="66"/>
      <c r="R35" s="66"/>
      <c r="S35" s="66"/>
      <c r="T35" s="66"/>
      <c r="U35" s="66"/>
      <c r="V35" s="66"/>
      <c r="W35" s="66"/>
    </row>
    <row r="36" spans="1:23" ht="12.75" customHeight="1" x14ac:dyDescent="0.2">
      <c r="A36" s="70" t="s">
        <v>2177</v>
      </c>
      <c r="B36" s="65" t="s">
        <v>756</v>
      </c>
      <c r="C36" s="134" t="s">
        <v>2177</v>
      </c>
      <c r="D36" s="192">
        <v>0</v>
      </c>
      <c r="E36" s="192"/>
      <c r="F36" s="71" t="str">
        <f t="shared" si="1"/>
        <v>-</v>
      </c>
      <c r="G36" s="66"/>
      <c r="H36" s="66"/>
      <c r="I36" s="66"/>
      <c r="J36" s="66"/>
      <c r="K36" s="66"/>
      <c r="L36" s="66"/>
      <c r="M36" s="66"/>
      <c r="N36" s="66"/>
      <c r="O36" s="66"/>
      <c r="P36" s="66"/>
      <c r="Q36" s="66"/>
      <c r="R36" s="66"/>
      <c r="S36" s="66"/>
      <c r="T36" s="66"/>
      <c r="U36" s="66"/>
      <c r="V36" s="66"/>
      <c r="W36" s="66"/>
    </row>
    <row r="37" spans="1:23" ht="12.75" customHeight="1" x14ac:dyDescent="0.2">
      <c r="A37" s="70" t="s">
        <v>2178</v>
      </c>
      <c r="B37" s="65" t="s">
        <v>677</v>
      </c>
      <c r="C37" s="134" t="s">
        <v>2178</v>
      </c>
      <c r="D37" s="192">
        <v>0</v>
      </c>
      <c r="E37" s="192"/>
      <c r="F37" s="71" t="str">
        <f t="shared" si="1"/>
        <v>-</v>
      </c>
      <c r="G37" s="66"/>
      <c r="H37" s="66"/>
      <c r="I37" s="66"/>
      <c r="J37" s="66"/>
      <c r="K37" s="66"/>
      <c r="L37" s="66"/>
      <c r="M37" s="66"/>
      <c r="N37" s="66"/>
      <c r="O37" s="66"/>
      <c r="P37" s="66"/>
      <c r="Q37" s="66"/>
      <c r="R37" s="66"/>
      <c r="S37" s="66"/>
      <c r="T37" s="66"/>
      <c r="U37" s="66"/>
      <c r="V37" s="66"/>
      <c r="W37" s="66"/>
    </row>
    <row r="38" spans="1:23" ht="12.75" customHeight="1" x14ac:dyDescent="0.2">
      <c r="A38" s="70" t="s">
        <v>2179</v>
      </c>
      <c r="B38" s="65" t="s">
        <v>679</v>
      </c>
      <c r="C38" s="134" t="s">
        <v>2179</v>
      </c>
      <c r="D38" s="192">
        <v>0</v>
      </c>
      <c r="E38" s="192"/>
      <c r="F38" s="71" t="str">
        <f t="shared" si="1"/>
        <v>-</v>
      </c>
      <c r="G38" s="66"/>
      <c r="H38" s="66"/>
      <c r="I38" s="66"/>
      <c r="J38" s="66"/>
      <c r="K38" s="66"/>
      <c r="L38" s="66"/>
      <c r="M38" s="66"/>
      <c r="N38" s="66"/>
      <c r="O38" s="66"/>
      <c r="P38" s="66"/>
      <c r="Q38" s="66"/>
      <c r="R38" s="66"/>
      <c r="S38" s="66"/>
      <c r="T38" s="66"/>
      <c r="U38" s="66"/>
      <c r="V38" s="66"/>
      <c r="W38" s="66"/>
    </row>
    <row r="39" spans="1:23" ht="12.75" customHeight="1" x14ac:dyDescent="0.2">
      <c r="A39" s="70" t="s">
        <v>2180</v>
      </c>
      <c r="B39" s="65" t="s">
        <v>681</v>
      </c>
      <c r="C39" s="134" t="s">
        <v>2180</v>
      </c>
      <c r="D39" s="192">
        <v>0</v>
      </c>
      <c r="E39" s="192"/>
      <c r="F39" s="71" t="str">
        <f t="shared" si="1"/>
        <v>-</v>
      </c>
      <c r="G39" s="66"/>
      <c r="H39" s="66"/>
      <c r="I39" s="66"/>
      <c r="J39" s="66"/>
      <c r="K39" s="66"/>
      <c r="L39" s="66"/>
      <c r="M39" s="66"/>
      <c r="N39" s="66"/>
      <c r="O39" s="66"/>
      <c r="P39" s="66"/>
      <c r="Q39" s="66"/>
      <c r="R39" s="66"/>
      <c r="S39" s="66"/>
      <c r="T39" s="66"/>
      <c r="U39" s="66"/>
      <c r="V39" s="66"/>
      <c r="W39" s="66"/>
    </row>
    <row r="40" spans="1:23" ht="12.75" customHeight="1" x14ac:dyDescent="0.2">
      <c r="A40" s="70" t="s">
        <v>2181</v>
      </c>
      <c r="B40" s="65" t="s">
        <v>2182</v>
      </c>
      <c r="C40" s="134" t="s">
        <v>2181</v>
      </c>
      <c r="D40" s="192">
        <v>0</v>
      </c>
      <c r="E40" s="192"/>
      <c r="F40" s="71" t="str">
        <f t="shared" si="1"/>
        <v>-</v>
      </c>
      <c r="G40" s="66"/>
      <c r="H40" s="66"/>
      <c r="I40" s="66"/>
      <c r="J40" s="66"/>
      <c r="K40" s="66"/>
      <c r="L40" s="66"/>
      <c r="M40" s="66"/>
      <c r="N40" s="66"/>
      <c r="O40" s="66"/>
      <c r="P40" s="66"/>
      <c r="Q40" s="66"/>
      <c r="R40" s="66"/>
      <c r="S40" s="66"/>
      <c r="T40" s="66"/>
      <c r="U40" s="66"/>
      <c r="V40" s="66"/>
      <c r="W40" s="66"/>
    </row>
    <row r="41" spans="1:23" ht="12.75" customHeight="1" x14ac:dyDescent="0.2">
      <c r="A41" s="72" t="s">
        <v>2183</v>
      </c>
      <c r="B41" s="65" t="s">
        <v>2184</v>
      </c>
      <c r="C41" s="134" t="s">
        <v>2183</v>
      </c>
      <c r="D41" s="79">
        <f t="shared" ref="D41:E41" si="8">SUM(D42:D43)-D44</f>
        <v>0</v>
      </c>
      <c r="E41" s="79">
        <f t="shared" si="8"/>
        <v>0</v>
      </c>
      <c r="F41" s="71" t="str">
        <f t="shared" si="1"/>
        <v>-</v>
      </c>
      <c r="G41" s="66"/>
      <c r="H41" s="66"/>
      <c r="I41" s="66"/>
      <c r="J41" s="66"/>
      <c r="K41" s="66"/>
      <c r="L41" s="66"/>
      <c r="M41" s="66"/>
      <c r="N41" s="66"/>
      <c r="O41" s="66"/>
      <c r="P41" s="66"/>
      <c r="Q41" s="66"/>
      <c r="R41" s="66"/>
      <c r="S41" s="66"/>
      <c r="T41" s="66"/>
      <c r="U41" s="66"/>
      <c r="V41" s="66"/>
      <c r="W41" s="66"/>
    </row>
    <row r="42" spans="1:23" ht="12.75" customHeight="1" x14ac:dyDescent="0.2">
      <c r="A42" s="70" t="s">
        <v>2185</v>
      </c>
      <c r="B42" s="65" t="s">
        <v>685</v>
      </c>
      <c r="C42" s="134" t="s">
        <v>2185</v>
      </c>
      <c r="D42" s="192">
        <v>0</v>
      </c>
      <c r="E42" s="192"/>
      <c r="F42" s="71" t="str">
        <f t="shared" si="1"/>
        <v>-</v>
      </c>
      <c r="G42" s="66"/>
      <c r="H42" s="66"/>
      <c r="I42" s="66"/>
      <c r="J42" s="66"/>
      <c r="K42" s="66"/>
      <c r="L42" s="66"/>
      <c r="M42" s="66"/>
      <c r="N42" s="66"/>
      <c r="O42" s="66"/>
      <c r="P42" s="66"/>
      <c r="Q42" s="66"/>
      <c r="R42" s="66"/>
      <c r="S42" s="66"/>
      <c r="T42" s="66"/>
      <c r="U42" s="66"/>
      <c r="V42" s="66"/>
      <c r="W42" s="66"/>
    </row>
    <row r="43" spans="1:23" ht="12.75" customHeight="1" x14ac:dyDescent="0.2">
      <c r="A43" s="70" t="s">
        <v>2186</v>
      </c>
      <c r="B43" s="65" t="s">
        <v>687</v>
      </c>
      <c r="C43" s="134" t="s">
        <v>2186</v>
      </c>
      <c r="D43" s="192">
        <v>0</v>
      </c>
      <c r="E43" s="192"/>
      <c r="F43" s="71" t="str">
        <f t="shared" si="1"/>
        <v>-</v>
      </c>
      <c r="G43" s="66"/>
      <c r="H43" s="66"/>
      <c r="I43" s="66"/>
      <c r="J43" s="66"/>
      <c r="K43" s="66"/>
      <c r="L43" s="66"/>
      <c r="M43" s="66"/>
      <c r="N43" s="66"/>
      <c r="O43" s="66"/>
      <c r="P43" s="66"/>
      <c r="Q43" s="66"/>
      <c r="R43" s="66"/>
      <c r="S43" s="66"/>
      <c r="T43" s="66"/>
      <c r="U43" s="66"/>
      <c r="V43" s="66"/>
      <c r="W43" s="66"/>
    </row>
    <row r="44" spans="1:23" ht="12.75" customHeight="1" x14ac:dyDescent="0.2">
      <c r="A44" s="70" t="s">
        <v>2187</v>
      </c>
      <c r="B44" s="65" t="s">
        <v>2188</v>
      </c>
      <c r="C44" s="134" t="s">
        <v>2187</v>
      </c>
      <c r="D44" s="192">
        <v>0</v>
      </c>
      <c r="E44" s="192"/>
      <c r="F44" s="71" t="str">
        <f t="shared" si="1"/>
        <v>-</v>
      </c>
      <c r="G44" s="66"/>
      <c r="H44" s="66"/>
      <c r="I44" s="66"/>
      <c r="J44" s="66"/>
      <c r="K44" s="66"/>
      <c r="L44" s="66"/>
      <c r="M44" s="66"/>
      <c r="N44" s="66"/>
      <c r="O44" s="66"/>
      <c r="P44" s="66"/>
      <c r="Q44" s="66"/>
      <c r="R44" s="66"/>
      <c r="S44" s="66"/>
      <c r="T44" s="66"/>
      <c r="U44" s="66"/>
      <c r="V44" s="66"/>
      <c r="W44" s="66"/>
    </row>
    <row r="45" spans="1:23" ht="12.75" customHeight="1" x14ac:dyDescent="0.2">
      <c r="A45" s="72" t="s">
        <v>2189</v>
      </c>
      <c r="B45" s="65" t="s">
        <v>2190</v>
      </c>
      <c r="C45" s="134" t="s">
        <v>2189</v>
      </c>
      <c r="D45" s="79">
        <f t="shared" ref="D45:E45" si="9">SUM(D46:D49)-D50</f>
        <v>0</v>
      </c>
      <c r="E45" s="79">
        <f t="shared" si="9"/>
        <v>0</v>
      </c>
      <c r="F45" s="71" t="str">
        <f t="shared" si="1"/>
        <v>-</v>
      </c>
      <c r="G45" s="66"/>
      <c r="H45" s="66"/>
      <c r="I45" s="66"/>
      <c r="J45" s="66"/>
      <c r="K45" s="66"/>
      <c r="L45" s="66"/>
      <c r="M45" s="66"/>
      <c r="N45" s="66"/>
      <c r="O45" s="66"/>
      <c r="P45" s="66"/>
      <c r="Q45" s="66"/>
      <c r="R45" s="66"/>
      <c r="S45" s="66"/>
      <c r="T45" s="66"/>
      <c r="U45" s="66"/>
      <c r="V45" s="66"/>
      <c r="W45" s="66"/>
    </row>
    <row r="46" spans="1:23" ht="12.75" customHeight="1" x14ac:dyDescent="0.2">
      <c r="A46" s="70" t="s">
        <v>2191</v>
      </c>
      <c r="B46" s="65" t="s">
        <v>691</v>
      </c>
      <c r="C46" s="134" t="s">
        <v>2191</v>
      </c>
      <c r="D46" s="192">
        <v>0</v>
      </c>
      <c r="E46" s="192"/>
      <c r="F46" s="71" t="str">
        <f t="shared" si="1"/>
        <v>-</v>
      </c>
      <c r="G46" s="66"/>
      <c r="H46" s="66"/>
      <c r="I46" s="66"/>
      <c r="J46" s="66"/>
      <c r="K46" s="66"/>
      <c r="L46" s="66"/>
      <c r="M46" s="66"/>
      <c r="N46" s="66"/>
      <c r="O46" s="66"/>
      <c r="P46" s="66"/>
      <c r="Q46" s="66"/>
      <c r="R46" s="66"/>
      <c r="S46" s="66"/>
      <c r="T46" s="66"/>
      <c r="U46" s="66"/>
      <c r="V46" s="66"/>
      <c r="W46" s="66"/>
    </row>
    <row r="47" spans="1:23" ht="12.75" customHeight="1" x14ac:dyDescent="0.2">
      <c r="A47" s="70" t="s">
        <v>2192</v>
      </c>
      <c r="B47" s="65" t="s">
        <v>2193</v>
      </c>
      <c r="C47" s="134" t="s">
        <v>2192</v>
      </c>
      <c r="D47" s="192">
        <v>0</v>
      </c>
      <c r="E47" s="192"/>
      <c r="F47" s="71" t="str">
        <f t="shared" si="1"/>
        <v>-</v>
      </c>
      <c r="G47" s="66"/>
      <c r="H47" s="66"/>
      <c r="I47" s="66"/>
      <c r="J47" s="66"/>
      <c r="K47" s="66"/>
      <c r="L47" s="66"/>
      <c r="M47" s="66"/>
      <c r="N47" s="66"/>
      <c r="O47" s="66"/>
      <c r="P47" s="66"/>
      <c r="Q47" s="66"/>
      <c r="R47" s="66"/>
      <c r="S47" s="66"/>
      <c r="T47" s="66"/>
      <c r="U47" s="66"/>
      <c r="V47" s="66"/>
      <c r="W47" s="66"/>
    </row>
    <row r="48" spans="1:23" ht="12.75" customHeight="1" x14ac:dyDescent="0.2">
      <c r="A48" s="70" t="s">
        <v>2194</v>
      </c>
      <c r="B48" s="65" t="s">
        <v>695</v>
      </c>
      <c r="C48" s="134" t="s">
        <v>2194</v>
      </c>
      <c r="D48" s="192">
        <v>0</v>
      </c>
      <c r="E48" s="192"/>
      <c r="F48" s="71" t="str">
        <f t="shared" si="1"/>
        <v>-</v>
      </c>
      <c r="G48" s="66"/>
      <c r="H48" s="66"/>
      <c r="I48" s="66"/>
      <c r="J48" s="66"/>
      <c r="K48" s="66"/>
      <c r="L48" s="66"/>
      <c r="M48" s="66"/>
      <c r="N48" s="66"/>
      <c r="O48" s="66"/>
      <c r="P48" s="66"/>
      <c r="Q48" s="66"/>
      <c r="R48" s="66"/>
      <c r="S48" s="66"/>
      <c r="T48" s="66"/>
      <c r="U48" s="66"/>
      <c r="V48" s="66"/>
      <c r="W48" s="66"/>
    </row>
    <row r="49" spans="1:23" ht="12.75" customHeight="1" x14ac:dyDescent="0.2">
      <c r="A49" s="70" t="s">
        <v>2195</v>
      </c>
      <c r="B49" s="65" t="s">
        <v>697</v>
      </c>
      <c r="C49" s="134" t="s">
        <v>2195</v>
      </c>
      <c r="D49" s="192">
        <v>0</v>
      </c>
      <c r="E49" s="192"/>
      <c r="F49" s="71" t="str">
        <f t="shared" si="1"/>
        <v>-</v>
      </c>
      <c r="G49" s="66"/>
      <c r="H49" s="66"/>
      <c r="I49" s="66"/>
      <c r="J49" s="66"/>
      <c r="K49" s="66"/>
      <c r="L49" s="66"/>
      <c r="M49" s="66"/>
      <c r="N49" s="66"/>
      <c r="O49" s="66"/>
      <c r="P49" s="66"/>
      <c r="Q49" s="66"/>
      <c r="R49" s="66"/>
      <c r="S49" s="66"/>
      <c r="T49" s="66"/>
      <c r="U49" s="66"/>
      <c r="V49" s="66"/>
      <c r="W49" s="66"/>
    </row>
    <row r="50" spans="1:23" ht="12.75" customHeight="1" x14ac:dyDescent="0.2">
      <c r="A50" s="70" t="s">
        <v>2196</v>
      </c>
      <c r="B50" s="65" t="s">
        <v>2197</v>
      </c>
      <c r="C50" s="134" t="s">
        <v>2196</v>
      </c>
      <c r="D50" s="192">
        <v>0</v>
      </c>
      <c r="E50" s="192"/>
      <c r="F50" s="71" t="str">
        <f t="shared" si="1"/>
        <v>-</v>
      </c>
      <c r="G50" s="66"/>
      <c r="H50" s="66"/>
      <c r="I50" s="66"/>
      <c r="J50" s="66"/>
      <c r="K50" s="66"/>
      <c r="L50" s="66"/>
      <c r="M50" s="66"/>
      <c r="N50" s="66"/>
      <c r="O50" s="66"/>
      <c r="P50" s="66"/>
      <c r="Q50" s="66"/>
      <c r="R50" s="66"/>
      <c r="S50" s="66"/>
      <c r="T50" s="66"/>
      <c r="U50" s="66"/>
      <c r="V50" s="66"/>
      <c r="W50" s="66"/>
    </row>
    <row r="51" spans="1:23" ht="12.75" customHeight="1" x14ac:dyDescent="0.2">
      <c r="A51" s="70" t="s">
        <v>2198</v>
      </c>
      <c r="B51" s="65" t="s">
        <v>2199</v>
      </c>
      <c r="C51" s="134" t="s">
        <v>2198</v>
      </c>
      <c r="D51" s="192">
        <v>0</v>
      </c>
      <c r="E51" s="192"/>
      <c r="F51" s="71" t="str">
        <f t="shared" si="1"/>
        <v>-</v>
      </c>
      <c r="G51" s="66"/>
      <c r="H51" s="66"/>
      <c r="I51" s="66"/>
      <c r="J51" s="66"/>
      <c r="K51" s="66"/>
      <c r="L51" s="66"/>
      <c r="M51" s="66"/>
      <c r="N51" s="66"/>
      <c r="O51" s="66"/>
      <c r="P51" s="66"/>
      <c r="Q51" s="66"/>
      <c r="R51" s="66"/>
      <c r="S51" s="66"/>
      <c r="T51" s="66"/>
      <c r="U51" s="66"/>
      <c r="V51" s="66"/>
      <c r="W51" s="66"/>
    </row>
    <row r="52" spans="1:23" ht="12.75" customHeight="1" x14ac:dyDescent="0.2">
      <c r="A52" s="70" t="s">
        <v>2200</v>
      </c>
      <c r="B52" s="65" t="s">
        <v>2201</v>
      </c>
      <c r="C52" s="134" t="s">
        <v>2200</v>
      </c>
      <c r="D52" s="79">
        <f t="shared" ref="D52:E52" si="10">SUM(D53:D54)-D55</f>
        <v>0</v>
      </c>
      <c r="E52" s="79">
        <f t="shared" si="10"/>
        <v>0</v>
      </c>
      <c r="F52" s="71" t="str">
        <f t="shared" si="1"/>
        <v>-</v>
      </c>
      <c r="G52" s="66"/>
      <c r="H52" s="66"/>
      <c r="I52" s="66"/>
      <c r="J52" s="66"/>
      <c r="K52" s="66"/>
      <c r="L52" s="66"/>
      <c r="M52" s="66"/>
      <c r="N52" s="66"/>
      <c r="O52" s="66"/>
      <c r="P52" s="66"/>
      <c r="Q52" s="66"/>
      <c r="R52" s="66"/>
      <c r="S52" s="66"/>
      <c r="T52" s="66"/>
      <c r="U52" s="66"/>
      <c r="V52" s="66"/>
      <c r="W52" s="66"/>
    </row>
    <row r="53" spans="1:23" ht="12.75" customHeight="1" x14ac:dyDescent="0.2">
      <c r="A53" s="70" t="s">
        <v>2202</v>
      </c>
      <c r="B53" s="65" t="s">
        <v>2203</v>
      </c>
      <c r="C53" s="134" t="s">
        <v>2202</v>
      </c>
      <c r="D53" s="192">
        <v>0</v>
      </c>
      <c r="E53" s="192"/>
      <c r="F53" s="71" t="str">
        <f t="shared" si="1"/>
        <v>-</v>
      </c>
      <c r="G53" s="66"/>
      <c r="H53" s="66"/>
      <c r="I53" s="66"/>
      <c r="J53" s="66"/>
      <c r="K53" s="66"/>
      <c r="L53" s="66"/>
      <c r="M53" s="66"/>
      <c r="N53" s="66"/>
      <c r="O53" s="66"/>
      <c r="P53" s="66"/>
      <c r="Q53" s="66"/>
      <c r="R53" s="66"/>
      <c r="S53" s="66"/>
      <c r="T53" s="66"/>
      <c r="U53" s="66"/>
      <c r="V53" s="66"/>
      <c r="W53" s="66"/>
    </row>
    <row r="54" spans="1:23" ht="12.75" customHeight="1" x14ac:dyDescent="0.2">
      <c r="A54" s="70" t="s">
        <v>2204</v>
      </c>
      <c r="B54" s="65" t="s">
        <v>2205</v>
      </c>
      <c r="C54" s="134" t="s">
        <v>2204</v>
      </c>
      <c r="D54" s="192">
        <v>51659.25</v>
      </c>
      <c r="E54" s="192">
        <v>54673.58</v>
      </c>
      <c r="F54" s="71">
        <f t="shared" si="1"/>
        <v>105.83502470515928</v>
      </c>
      <c r="G54" s="66"/>
      <c r="H54" s="66"/>
      <c r="I54" s="66"/>
      <c r="J54" s="66"/>
      <c r="K54" s="66"/>
      <c r="L54" s="66"/>
      <c r="M54" s="66"/>
      <c r="N54" s="66"/>
      <c r="O54" s="66"/>
      <c r="P54" s="66"/>
      <c r="Q54" s="66"/>
      <c r="R54" s="66"/>
      <c r="S54" s="66"/>
      <c r="T54" s="66"/>
      <c r="U54" s="66"/>
      <c r="V54" s="66"/>
      <c r="W54" s="66"/>
    </row>
    <row r="55" spans="1:23" ht="12.75" customHeight="1" x14ac:dyDescent="0.2">
      <c r="A55" s="70" t="s">
        <v>2206</v>
      </c>
      <c r="B55" s="65" t="s">
        <v>2207</v>
      </c>
      <c r="C55" s="134" t="s">
        <v>2206</v>
      </c>
      <c r="D55" s="192">
        <v>51659.25</v>
      </c>
      <c r="E55" s="192">
        <v>54673.58</v>
      </c>
      <c r="F55" s="71">
        <f t="shared" si="1"/>
        <v>105.83502470515928</v>
      </c>
      <c r="G55" s="66"/>
      <c r="H55" s="66"/>
      <c r="I55" s="66"/>
      <c r="J55" s="66"/>
      <c r="K55" s="66"/>
      <c r="L55" s="66"/>
      <c r="M55" s="66"/>
      <c r="N55" s="66"/>
      <c r="O55" s="66"/>
      <c r="P55" s="66"/>
      <c r="Q55" s="66"/>
      <c r="R55" s="66"/>
      <c r="S55" s="66"/>
      <c r="T55" s="66"/>
      <c r="U55" s="66"/>
      <c r="V55" s="66"/>
      <c r="W55" s="66"/>
    </row>
    <row r="56" spans="1:23" ht="12.75" customHeight="1" x14ac:dyDescent="0.2">
      <c r="A56" s="70" t="s">
        <v>2208</v>
      </c>
      <c r="B56" s="65" t="s">
        <v>2209</v>
      </c>
      <c r="C56" s="134" t="s">
        <v>2208</v>
      </c>
      <c r="D56" s="79">
        <f t="shared" ref="D56:E56" si="11">SUM(D57:D62)</f>
        <v>7266.25</v>
      </c>
      <c r="E56" s="79">
        <f t="shared" si="11"/>
        <v>1278.75</v>
      </c>
      <c r="F56" s="71">
        <f t="shared" si="1"/>
        <v>17.598486151728885</v>
      </c>
      <c r="G56" s="66"/>
      <c r="H56" s="66"/>
      <c r="I56" s="66"/>
      <c r="J56" s="66"/>
      <c r="K56" s="66"/>
      <c r="L56" s="66"/>
      <c r="M56" s="66"/>
      <c r="N56" s="66"/>
      <c r="O56" s="66"/>
      <c r="P56" s="66"/>
      <c r="Q56" s="66"/>
      <c r="R56" s="66"/>
      <c r="S56" s="66"/>
      <c r="T56" s="66"/>
      <c r="U56" s="66"/>
      <c r="V56" s="66"/>
      <c r="W56" s="66"/>
    </row>
    <row r="57" spans="1:23" ht="12.75" customHeight="1" x14ac:dyDescent="0.2">
      <c r="A57" s="70" t="s">
        <v>2210</v>
      </c>
      <c r="B57" s="65" t="s">
        <v>2211</v>
      </c>
      <c r="C57" s="134" t="s">
        <v>2210</v>
      </c>
      <c r="D57" s="192">
        <v>0</v>
      </c>
      <c r="E57" s="192"/>
      <c r="F57" s="71" t="str">
        <f t="shared" si="1"/>
        <v>-</v>
      </c>
      <c r="G57" s="66"/>
      <c r="H57" s="66"/>
      <c r="I57" s="66"/>
      <c r="J57" s="66"/>
      <c r="K57" s="66"/>
      <c r="L57" s="66"/>
      <c r="M57" s="66"/>
      <c r="N57" s="66"/>
      <c r="O57" s="66"/>
      <c r="P57" s="66"/>
      <c r="Q57" s="66"/>
      <c r="R57" s="66"/>
      <c r="S57" s="66"/>
      <c r="T57" s="66"/>
      <c r="U57" s="66"/>
      <c r="V57" s="66"/>
      <c r="W57" s="66"/>
    </row>
    <row r="58" spans="1:23" ht="12.75" customHeight="1" x14ac:dyDescent="0.2">
      <c r="A58" s="70" t="s">
        <v>2212</v>
      </c>
      <c r="B58" s="65" t="s">
        <v>2213</v>
      </c>
      <c r="C58" s="134" t="s">
        <v>2212</v>
      </c>
      <c r="D58" s="192">
        <v>7266.25</v>
      </c>
      <c r="E58" s="192">
        <v>1278.75</v>
      </c>
      <c r="F58" s="71">
        <f t="shared" si="1"/>
        <v>17.598486151728885</v>
      </c>
      <c r="G58" s="66"/>
      <c r="H58" s="66"/>
      <c r="I58" s="66"/>
      <c r="J58" s="66"/>
      <c r="K58" s="66"/>
      <c r="L58" s="66"/>
      <c r="M58" s="66"/>
      <c r="N58" s="66"/>
      <c r="O58" s="66"/>
      <c r="P58" s="66"/>
      <c r="Q58" s="66"/>
      <c r="R58" s="66"/>
      <c r="S58" s="66"/>
      <c r="T58" s="66"/>
      <c r="U58" s="66"/>
      <c r="V58" s="66"/>
      <c r="W58" s="66"/>
    </row>
    <row r="59" spans="1:23" ht="12.75" customHeight="1" x14ac:dyDescent="0.2">
      <c r="A59" s="70" t="s">
        <v>2214</v>
      </c>
      <c r="B59" s="65" t="s">
        <v>2215</v>
      </c>
      <c r="C59" s="134" t="s">
        <v>2214</v>
      </c>
      <c r="D59" s="192">
        <v>0</v>
      </c>
      <c r="E59" s="192"/>
      <c r="F59" s="71" t="str">
        <f t="shared" si="1"/>
        <v>-</v>
      </c>
      <c r="G59" s="66"/>
      <c r="H59" s="66"/>
      <c r="I59" s="66"/>
      <c r="J59" s="66"/>
      <c r="K59" s="66"/>
      <c r="L59" s="66"/>
      <c r="M59" s="66"/>
      <c r="N59" s="66"/>
      <c r="O59" s="66"/>
      <c r="P59" s="66"/>
      <c r="Q59" s="66"/>
      <c r="R59" s="66"/>
      <c r="S59" s="66"/>
      <c r="T59" s="66"/>
      <c r="U59" s="66"/>
      <c r="V59" s="66"/>
      <c r="W59" s="66"/>
    </row>
    <row r="60" spans="1:23" ht="12.75" customHeight="1" x14ac:dyDescent="0.2">
      <c r="A60" s="70" t="s">
        <v>2216</v>
      </c>
      <c r="B60" s="65" t="s">
        <v>2217</v>
      </c>
      <c r="C60" s="134" t="s">
        <v>2216</v>
      </c>
      <c r="D60" s="192">
        <v>0</v>
      </c>
      <c r="E60" s="192"/>
      <c r="F60" s="71" t="str">
        <f t="shared" si="1"/>
        <v>-</v>
      </c>
      <c r="G60" s="66"/>
      <c r="H60" s="66"/>
      <c r="I60" s="66"/>
      <c r="J60" s="66"/>
      <c r="K60" s="66"/>
      <c r="L60" s="66"/>
      <c r="M60" s="66"/>
      <c r="N60" s="66"/>
      <c r="O60" s="66"/>
      <c r="P60" s="66"/>
      <c r="Q60" s="66"/>
      <c r="R60" s="66"/>
      <c r="S60" s="66"/>
      <c r="T60" s="66"/>
      <c r="U60" s="66"/>
      <c r="V60" s="66"/>
      <c r="W60" s="66"/>
    </row>
    <row r="61" spans="1:23" ht="12.75" customHeight="1" x14ac:dyDescent="0.2">
      <c r="A61" s="70" t="s">
        <v>2218</v>
      </c>
      <c r="B61" s="65" t="s">
        <v>2219</v>
      </c>
      <c r="C61" s="134" t="s">
        <v>2218</v>
      </c>
      <c r="D61" s="192">
        <v>0</v>
      </c>
      <c r="E61" s="192"/>
      <c r="F61" s="71" t="str">
        <f t="shared" si="1"/>
        <v>-</v>
      </c>
      <c r="G61" s="66"/>
      <c r="H61" s="66"/>
      <c r="I61" s="66"/>
      <c r="J61" s="66"/>
      <c r="K61" s="66"/>
      <c r="L61" s="66"/>
      <c r="M61" s="66"/>
      <c r="N61" s="66"/>
      <c r="O61" s="66"/>
      <c r="P61" s="66"/>
      <c r="Q61" s="66"/>
      <c r="R61" s="66"/>
      <c r="S61" s="66"/>
      <c r="T61" s="66"/>
      <c r="U61" s="66"/>
      <c r="V61" s="66"/>
      <c r="W61" s="66"/>
    </row>
    <row r="62" spans="1:23" ht="12.75" customHeight="1" x14ac:dyDescent="0.2">
      <c r="A62" s="70" t="s">
        <v>2220</v>
      </c>
      <c r="B62" s="65" t="s">
        <v>2221</v>
      </c>
      <c r="C62" s="134" t="s">
        <v>2220</v>
      </c>
      <c r="D62" s="192">
        <v>0</v>
      </c>
      <c r="E62" s="192"/>
      <c r="F62" s="71" t="str">
        <f t="shared" si="1"/>
        <v>-</v>
      </c>
      <c r="G62" s="66"/>
      <c r="H62" s="66"/>
      <c r="I62" s="66"/>
      <c r="J62" s="66"/>
      <c r="K62" s="66"/>
      <c r="L62" s="66"/>
      <c r="M62" s="66"/>
      <c r="N62" s="66"/>
      <c r="O62" s="66"/>
      <c r="P62" s="66"/>
      <c r="Q62" s="66"/>
      <c r="R62" s="66"/>
      <c r="S62" s="66"/>
      <c r="T62" s="66"/>
      <c r="U62" s="66"/>
      <c r="V62" s="66"/>
      <c r="W62" s="66"/>
    </row>
    <row r="63" spans="1:23" ht="12.75" customHeight="1" x14ac:dyDescent="0.2">
      <c r="A63" s="70" t="s">
        <v>2222</v>
      </c>
      <c r="B63" s="65" t="s">
        <v>2223</v>
      </c>
      <c r="C63" s="134" t="s">
        <v>2222</v>
      </c>
      <c r="D63" s="79">
        <f>SUM(D64:D68)</f>
        <v>0</v>
      </c>
      <c r="E63" s="79">
        <f>SUM(E64:E68)</f>
        <v>0</v>
      </c>
      <c r="F63" s="71" t="str">
        <f>IF(D63&gt;0,IF(E63/D63&gt;=100,"&gt;&gt;100",E63/D63*100),"-")</f>
        <v>-</v>
      </c>
      <c r="G63" s="66"/>
      <c r="H63" s="66"/>
      <c r="I63" s="66"/>
      <c r="J63" s="66"/>
      <c r="K63" s="66"/>
      <c r="L63" s="66"/>
      <c r="M63" s="66"/>
      <c r="N63" s="66"/>
      <c r="O63" s="66"/>
      <c r="P63" s="66"/>
      <c r="Q63" s="66"/>
      <c r="R63" s="66"/>
      <c r="S63" s="66"/>
      <c r="T63" s="66"/>
      <c r="U63" s="66"/>
      <c r="V63" s="66"/>
      <c r="W63" s="66"/>
    </row>
    <row r="64" spans="1:23" ht="12.75" customHeight="1" x14ac:dyDescent="0.2">
      <c r="A64" s="70" t="s">
        <v>2224</v>
      </c>
      <c r="B64" s="65" t="s">
        <v>2225</v>
      </c>
      <c r="C64" s="134" t="s">
        <v>2224</v>
      </c>
      <c r="D64" s="192">
        <v>0</v>
      </c>
      <c r="E64" s="192"/>
      <c r="F64" s="71" t="str">
        <f t="shared" si="1"/>
        <v>-</v>
      </c>
      <c r="G64" s="66"/>
      <c r="H64" s="66"/>
      <c r="I64" s="66"/>
      <c r="J64" s="66"/>
      <c r="K64" s="66"/>
      <c r="L64" s="66"/>
      <c r="M64" s="66"/>
      <c r="N64" s="66"/>
      <c r="O64" s="66"/>
      <c r="P64" s="66"/>
      <c r="Q64" s="66"/>
      <c r="R64" s="66"/>
      <c r="S64" s="66"/>
      <c r="T64" s="66"/>
      <c r="U64" s="66"/>
      <c r="V64" s="66"/>
      <c r="W64" s="66"/>
    </row>
    <row r="65" spans="1:23" ht="12.75" customHeight="1" x14ac:dyDescent="0.2">
      <c r="A65" s="70" t="s">
        <v>2226</v>
      </c>
      <c r="B65" s="65" t="s">
        <v>2227</v>
      </c>
      <c r="C65" s="134" t="s">
        <v>2226</v>
      </c>
      <c r="D65" s="192">
        <v>0</v>
      </c>
      <c r="E65" s="192"/>
      <c r="F65" s="71" t="str">
        <f t="shared" si="1"/>
        <v>-</v>
      </c>
      <c r="G65" s="66"/>
      <c r="H65" s="66"/>
      <c r="I65" s="66"/>
      <c r="J65" s="66"/>
      <c r="K65" s="66"/>
      <c r="L65" s="66"/>
      <c r="M65" s="66"/>
      <c r="N65" s="66"/>
      <c r="O65" s="66"/>
      <c r="P65" s="66"/>
      <c r="Q65" s="66"/>
      <c r="R65" s="66"/>
      <c r="S65" s="66"/>
      <c r="T65" s="66"/>
      <c r="U65" s="66"/>
      <c r="V65" s="66"/>
      <c r="W65" s="66"/>
    </row>
    <row r="66" spans="1:23" ht="12.75" customHeight="1" x14ac:dyDescent="0.2">
      <c r="A66" s="70" t="s">
        <v>2228</v>
      </c>
      <c r="B66" s="65" t="s">
        <v>2229</v>
      </c>
      <c r="C66" s="134" t="s">
        <v>2228</v>
      </c>
      <c r="D66" s="192">
        <v>0</v>
      </c>
      <c r="E66" s="192"/>
      <c r="F66" s="71" t="str">
        <f t="shared" si="1"/>
        <v>-</v>
      </c>
      <c r="G66" s="66"/>
      <c r="H66" s="66"/>
      <c r="I66" s="66"/>
      <c r="J66" s="66"/>
      <c r="K66" s="66"/>
      <c r="L66" s="66"/>
      <c r="M66" s="66"/>
      <c r="N66" s="66"/>
      <c r="O66" s="66"/>
      <c r="P66" s="66"/>
      <c r="Q66" s="66"/>
      <c r="R66" s="66"/>
      <c r="S66" s="66"/>
      <c r="T66" s="66"/>
      <c r="U66" s="66"/>
      <c r="V66" s="66"/>
      <c r="W66" s="66"/>
    </row>
    <row r="67" spans="1:23" ht="12.75" customHeight="1" x14ac:dyDescent="0.2">
      <c r="A67" s="70" t="s">
        <v>2230</v>
      </c>
      <c r="B67" s="65" t="s">
        <v>2231</v>
      </c>
      <c r="C67" s="134" t="s">
        <v>2230</v>
      </c>
      <c r="D67" s="192">
        <v>0</v>
      </c>
      <c r="E67" s="192"/>
      <c r="F67" s="71" t="str">
        <f t="shared" si="1"/>
        <v>-</v>
      </c>
      <c r="G67" s="66"/>
      <c r="H67" s="66"/>
      <c r="I67" s="66"/>
      <c r="J67" s="66"/>
      <c r="K67" s="66"/>
      <c r="L67" s="66"/>
      <c r="M67" s="66"/>
      <c r="N67" s="66"/>
      <c r="O67" s="66"/>
      <c r="P67" s="66"/>
      <c r="Q67" s="66"/>
      <c r="R67" s="66"/>
      <c r="S67" s="66"/>
      <c r="T67" s="66"/>
      <c r="U67" s="66"/>
      <c r="V67" s="66"/>
      <c r="W67" s="66"/>
    </row>
    <row r="68" spans="1:23" ht="24" x14ac:dyDescent="0.2">
      <c r="A68" s="70" t="s">
        <v>2232</v>
      </c>
      <c r="B68" s="65" t="s">
        <v>2233</v>
      </c>
      <c r="C68" s="134" t="s">
        <v>2232</v>
      </c>
      <c r="D68" s="192"/>
      <c r="E68" s="192"/>
      <c r="F68" s="71" t="str">
        <f t="shared" si="1"/>
        <v>-</v>
      </c>
      <c r="G68" s="66"/>
      <c r="H68" s="66"/>
      <c r="I68" s="66"/>
      <c r="J68" s="66"/>
      <c r="K68" s="66"/>
      <c r="L68" s="66"/>
      <c r="M68" s="66"/>
      <c r="N68" s="66"/>
      <c r="O68" s="66"/>
      <c r="P68" s="66"/>
      <c r="Q68" s="66"/>
      <c r="R68" s="66"/>
      <c r="S68" s="66"/>
      <c r="T68" s="66"/>
      <c r="U68" s="66"/>
      <c r="V68" s="66"/>
      <c r="W68" s="66"/>
    </row>
    <row r="69" spans="1:23" ht="12.75" customHeight="1" x14ac:dyDescent="0.2">
      <c r="A69" s="70" t="s">
        <v>2234</v>
      </c>
      <c r="B69" s="65" t="s">
        <v>2235</v>
      </c>
      <c r="C69" s="134" t="s">
        <v>2234</v>
      </c>
      <c r="D69" s="79">
        <f>D70+D82+D88+D119+D135+D147+D165+D171</f>
        <v>97521.97</v>
      </c>
      <c r="E69" s="79">
        <f>E70+E82+E88+E119+E135+E147+E165+E171</f>
        <v>22053.200000000001</v>
      </c>
      <c r="F69" s="71">
        <f t="shared" si="1"/>
        <v>22.613571075317694</v>
      </c>
      <c r="G69" s="66"/>
      <c r="H69" s="66"/>
      <c r="I69" s="66"/>
      <c r="J69" s="66"/>
      <c r="K69" s="66"/>
      <c r="L69" s="66"/>
      <c r="M69" s="66"/>
      <c r="N69" s="66"/>
      <c r="O69" s="66"/>
      <c r="P69" s="66"/>
      <c r="Q69" s="66"/>
      <c r="R69" s="66"/>
      <c r="S69" s="66"/>
      <c r="T69" s="66"/>
      <c r="U69" s="66"/>
      <c r="V69" s="66"/>
      <c r="W69" s="66"/>
    </row>
    <row r="70" spans="1:23" ht="12.75" customHeight="1" x14ac:dyDescent="0.2">
      <c r="A70" s="70" t="s">
        <v>2236</v>
      </c>
      <c r="B70" s="65" t="s">
        <v>2237</v>
      </c>
      <c r="C70" s="134" t="s">
        <v>2236</v>
      </c>
      <c r="D70" s="79">
        <f t="shared" ref="D70:E70" si="12">+D71+D76+D80+D81</f>
        <v>11927.9</v>
      </c>
      <c r="E70" s="79">
        <f t="shared" si="12"/>
        <v>14805.02</v>
      </c>
      <c r="F70" s="71">
        <f t="shared" si="1"/>
        <v>124.12092656712414</v>
      </c>
      <c r="G70" s="66"/>
      <c r="H70" s="66"/>
      <c r="I70" s="66"/>
      <c r="J70" s="66"/>
      <c r="K70" s="66"/>
      <c r="L70" s="66"/>
      <c r="M70" s="66"/>
      <c r="N70" s="66"/>
      <c r="O70" s="66"/>
      <c r="P70" s="66"/>
      <c r="Q70" s="66"/>
      <c r="R70" s="66"/>
      <c r="S70" s="66"/>
      <c r="T70" s="66"/>
      <c r="U70" s="66"/>
      <c r="V70" s="66"/>
      <c r="W70" s="66"/>
    </row>
    <row r="71" spans="1:23" ht="12.75" customHeight="1" x14ac:dyDescent="0.2">
      <c r="A71" s="70" t="s">
        <v>2238</v>
      </c>
      <c r="B71" s="65" t="s">
        <v>2239</v>
      </c>
      <c r="C71" s="134" t="s">
        <v>2238</v>
      </c>
      <c r="D71" s="79">
        <f t="shared" ref="D71:E71" si="13">SUM(D72:D75)</f>
        <v>11927.9</v>
      </c>
      <c r="E71" s="79">
        <f t="shared" si="13"/>
        <v>14805.02</v>
      </c>
      <c r="F71" s="71">
        <f t="shared" si="1"/>
        <v>124.12092656712414</v>
      </c>
      <c r="G71" s="66"/>
      <c r="H71" s="66"/>
      <c r="I71" s="66"/>
      <c r="J71" s="66"/>
      <c r="K71" s="66"/>
      <c r="L71" s="66"/>
      <c r="M71" s="66"/>
      <c r="N71" s="66"/>
      <c r="O71" s="66"/>
      <c r="P71" s="66"/>
      <c r="Q71" s="66"/>
      <c r="R71" s="66"/>
      <c r="S71" s="66"/>
      <c r="T71" s="66"/>
      <c r="U71" s="66"/>
      <c r="V71" s="66"/>
      <c r="W71" s="66"/>
    </row>
    <row r="72" spans="1:23" ht="12.75" customHeight="1" x14ac:dyDescent="0.2">
      <c r="A72" s="70" t="s">
        <v>2240</v>
      </c>
      <c r="B72" s="65" t="s">
        <v>2241</v>
      </c>
      <c r="C72" s="134" t="s">
        <v>2240</v>
      </c>
      <c r="D72" s="192">
        <v>0</v>
      </c>
      <c r="E72" s="192"/>
      <c r="F72" s="71" t="str">
        <f t="shared" si="1"/>
        <v>-</v>
      </c>
      <c r="G72" s="66"/>
      <c r="H72" s="66"/>
      <c r="I72" s="66"/>
      <c r="J72" s="66"/>
      <c r="K72" s="66"/>
      <c r="L72" s="66"/>
      <c r="M72" s="66"/>
      <c r="N72" s="66"/>
      <c r="O72" s="66"/>
      <c r="P72" s="66"/>
      <c r="Q72" s="66"/>
      <c r="R72" s="66"/>
      <c r="S72" s="66"/>
      <c r="T72" s="66"/>
      <c r="U72" s="66"/>
      <c r="V72" s="66"/>
      <c r="W72" s="66"/>
    </row>
    <row r="73" spans="1:23" ht="12.75" customHeight="1" x14ac:dyDescent="0.2">
      <c r="A73" s="70" t="s">
        <v>2242</v>
      </c>
      <c r="B73" s="65" t="s">
        <v>2243</v>
      </c>
      <c r="C73" s="134" t="s">
        <v>2242</v>
      </c>
      <c r="D73" s="192">
        <v>11927.9</v>
      </c>
      <c r="E73" s="192">
        <v>14805.02</v>
      </c>
      <c r="F73" s="71">
        <f t="shared" si="1"/>
        <v>124.12092656712414</v>
      </c>
      <c r="G73" s="66"/>
      <c r="H73" s="66"/>
      <c r="I73" s="66"/>
      <c r="J73" s="66"/>
      <c r="K73" s="66"/>
      <c r="L73" s="66"/>
      <c r="M73" s="66"/>
      <c r="N73" s="66"/>
      <c r="O73" s="66"/>
      <c r="P73" s="66"/>
      <c r="Q73" s="66"/>
      <c r="R73" s="66"/>
      <c r="S73" s="66"/>
      <c r="T73" s="66"/>
      <c r="U73" s="66"/>
      <c r="V73" s="66"/>
      <c r="W73" s="66"/>
    </row>
    <row r="74" spans="1:23" ht="12.75" customHeight="1" x14ac:dyDescent="0.2">
      <c r="A74" s="70" t="s">
        <v>2244</v>
      </c>
      <c r="B74" s="65" t="s">
        <v>2245</v>
      </c>
      <c r="C74" s="134" t="s">
        <v>2244</v>
      </c>
      <c r="D74" s="192">
        <v>0</v>
      </c>
      <c r="E74" s="192"/>
      <c r="F74" s="71" t="str">
        <f t="shared" si="1"/>
        <v>-</v>
      </c>
      <c r="G74" s="66"/>
      <c r="H74" s="66"/>
      <c r="I74" s="66"/>
      <c r="J74" s="66"/>
      <c r="K74" s="66"/>
      <c r="L74" s="66"/>
      <c r="M74" s="66"/>
      <c r="N74" s="66"/>
      <c r="O74" s="66"/>
      <c r="P74" s="66"/>
      <c r="Q74" s="66"/>
      <c r="R74" s="66"/>
      <c r="S74" s="66"/>
      <c r="T74" s="66"/>
      <c r="U74" s="66"/>
      <c r="V74" s="66"/>
      <c r="W74" s="66"/>
    </row>
    <row r="75" spans="1:23" ht="12.75" customHeight="1" x14ac:dyDescent="0.2">
      <c r="A75" s="70" t="s">
        <v>2246</v>
      </c>
      <c r="B75" s="65" t="s">
        <v>2247</v>
      </c>
      <c r="C75" s="134" t="s">
        <v>2246</v>
      </c>
      <c r="D75" s="192">
        <v>0</v>
      </c>
      <c r="E75" s="192"/>
      <c r="F75" s="71" t="str">
        <f t="shared" si="1"/>
        <v>-</v>
      </c>
      <c r="G75" s="66"/>
      <c r="H75" s="66"/>
      <c r="I75" s="66"/>
      <c r="J75" s="66"/>
      <c r="K75" s="66"/>
      <c r="L75" s="66"/>
      <c r="M75" s="66"/>
      <c r="N75" s="66"/>
      <c r="O75" s="66"/>
      <c r="P75" s="66"/>
      <c r="Q75" s="66"/>
      <c r="R75" s="66"/>
      <c r="S75" s="66"/>
      <c r="T75" s="66"/>
      <c r="U75" s="66"/>
      <c r="V75" s="66"/>
      <c r="W75" s="66"/>
    </row>
    <row r="76" spans="1:23" ht="24" x14ac:dyDescent="0.2">
      <c r="A76" s="70" t="s">
        <v>2248</v>
      </c>
      <c r="B76" s="65" t="s">
        <v>2249</v>
      </c>
      <c r="C76" s="134" t="s">
        <v>2248</v>
      </c>
      <c r="D76" s="79">
        <f>SUM(D77:D79)</f>
        <v>0</v>
      </c>
      <c r="E76" s="79">
        <f>SUM(E77:E79)</f>
        <v>0</v>
      </c>
      <c r="F76" s="71" t="str">
        <f t="shared" si="1"/>
        <v>-</v>
      </c>
      <c r="G76" s="66"/>
      <c r="H76" s="66"/>
      <c r="I76" s="66"/>
      <c r="J76" s="66"/>
      <c r="K76" s="66"/>
      <c r="L76" s="66"/>
      <c r="M76" s="66"/>
      <c r="N76" s="66"/>
      <c r="O76" s="66"/>
      <c r="P76" s="66"/>
      <c r="Q76" s="66"/>
      <c r="R76" s="66"/>
      <c r="S76" s="66"/>
      <c r="T76" s="66"/>
      <c r="U76" s="66"/>
      <c r="V76" s="66"/>
      <c r="W76" s="66"/>
    </row>
    <row r="77" spans="1:23" ht="12.75" customHeight="1" x14ac:dyDescent="0.2">
      <c r="A77" s="70" t="s">
        <v>2250</v>
      </c>
      <c r="B77" s="65" t="s">
        <v>2251</v>
      </c>
      <c r="C77" s="134" t="s">
        <v>2250</v>
      </c>
      <c r="D77" s="192"/>
      <c r="E77" s="192"/>
      <c r="F77" s="71" t="str">
        <f t="shared" ref="F77:F79" si="14">IF(D77&gt;0,IF(E77/D77&gt;=100,"&gt;&gt;100",E77/D77*100),"-")</f>
        <v>-</v>
      </c>
      <c r="G77" s="66"/>
      <c r="H77" s="66"/>
      <c r="I77" s="66"/>
      <c r="J77" s="66"/>
      <c r="K77" s="66"/>
      <c r="L77" s="66"/>
      <c r="M77" s="66"/>
      <c r="N77" s="66"/>
      <c r="O77" s="66"/>
      <c r="P77" s="66"/>
      <c r="Q77" s="66"/>
      <c r="R77" s="66"/>
      <c r="S77" s="66"/>
      <c r="T77" s="66"/>
      <c r="U77" s="66"/>
      <c r="V77" s="66"/>
      <c r="W77" s="66"/>
    </row>
    <row r="78" spans="1:23" ht="12.75" customHeight="1" x14ac:dyDescent="0.2">
      <c r="A78" s="70" t="s">
        <v>2252</v>
      </c>
      <c r="B78" s="65" t="s">
        <v>2253</v>
      </c>
      <c r="C78" s="134" t="s">
        <v>2252</v>
      </c>
      <c r="D78" s="192"/>
      <c r="E78" s="192"/>
      <c r="F78" s="71" t="str">
        <f t="shared" si="14"/>
        <v>-</v>
      </c>
      <c r="G78" s="66"/>
      <c r="H78" s="66"/>
      <c r="I78" s="66"/>
      <c r="J78" s="66"/>
      <c r="K78" s="66"/>
      <c r="L78" s="66"/>
      <c r="M78" s="66"/>
      <c r="N78" s="66"/>
      <c r="O78" s="66"/>
      <c r="P78" s="66"/>
      <c r="Q78" s="66"/>
      <c r="R78" s="66"/>
      <c r="S78" s="66"/>
      <c r="T78" s="66"/>
      <c r="U78" s="66"/>
      <c r="V78" s="66"/>
      <c r="W78" s="66"/>
    </row>
    <row r="79" spans="1:23" ht="12.75" customHeight="1" x14ac:dyDescent="0.2">
      <c r="A79" s="70" t="s">
        <v>2254</v>
      </c>
      <c r="B79" s="65" t="s">
        <v>2255</v>
      </c>
      <c r="C79" s="134" t="s">
        <v>2254</v>
      </c>
      <c r="D79" s="192"/>
      <c r="E79" s="192"/>
      <c r="F79" s="71" t="str">
        <f t="shared" si="14"/>
        <v>-</v>
      </c>
      <c r="G79" s="66"/>
      <c r="H79" s="66"/>
      <c r="I79" s="66"/>
      <c r="J79" s="66"/>
      <c r="K79" s="66"/>
      <c r="L79" s="66"/>
      <c r="M79" s="66"/>
      <c r="N79" s="66"/>
      <c r="O79" s="66"/>
      <c r="P79" s="66"/>
      <c r="Q79" s="66"/>
      <c r="R79" s="66"/>
      <c r="S79" s="66"/>
      <c r="T79" s="66"/>
      <c r="U79" s="66"/>
      <c r="V79" s="66"/>
      <c r="W79" s="66"/>
    </row>
    <row r="80" spans="1:23" ht="12.75" customHeight="1" x14ac:dyDescent="0.2">
      <c r="A80" s="70" t="s">
        <v>2256</v>
      </c>
      <c r="B80" s="65" t="s">
        <v>2257</v>
      </c>
      <c r="C80" s="134" t="s">
        <v>2256</v>
      </c>
      <c r="D80" s="192">
        <v>0</v>
      </c>
      <c r="E80" s="192"/>
      <c r="F80" s="71" t="str">
        <f t="shared" si="1"/>
        <v>-</v>
      </c>
      <c r="G80" s="66"/>
      <c r="H80" s="66"/>
      <c r="I80" s="66"/>
      <c r="J80" s="66"/>
      <c r="K80" s="66"/>
      <c r="L80" s="66"/>
      <c r="M80" s="66"/>
      <c r="N80" s="66"/>
      <c r="O80" s="66"/>
      <c r="P80" s="66"/>
      <c r="Q80" s="66"/>
      <c r="R80" s="66"/>
      <c r="S80" s="66"/>
      <c r="T80" s="66"/>
      <c r="U80" s="66"/>
      <c r="V80" s="66"/>
      <c r="W80" s="66"/>
    </row>
    <row r="81" spans="1:23" ht="12.75" customHeight="1" x14ac:dyDescent="0.2">
      <c r="A81" s="70" t="s">
        <v>2258</v>
      </c>
      <c r="B81" s="65" t="s">
        <v>2259</v>
      </c>
      <c r="C81" s="134" t="s">
        <v>2258</v>
      </c>
      <c r="D81" s="192">
        <v>0</v>
      </c>
      <c r="E81" s="192"/>
      <c r="F81" s="71" t="str">
        <f t="shared" si="1"/>
        <v>-</v>
      </c>
      <c r="G81" s="66"/>
      <c r="H81" s="66"/>
      <c r="I81" s="66"/>
      <c r="J81" s="66"/>
      <c r="K81" s="66"/>
      <c r="L81" s="66"/>
      <c r="M81" s="66"/>
      <c r="N81" s="66"/>
      <c r="O81" s="66"/>
      <c r="P81" s="66"/>
      <c r="Q81" s="66"/>
      <c r="R81" s="66"/>
      <c r="S81" s="66"/>
      <c r="T81" s="66"/>
      <c r="U81" s="66"/>
      <c r="V81" s="66"/>
      <c r="W81" s="66"/>
    </row>
    <row r="82" spans="1:23" ht="24" x14ac:dyDescent="0.2">
      <c r="A82" s="70" t="s">
        <v>2260</v>
      </c>
      <c r="B82" s="65" t="s">
        <v>2261</v>
      </c>
      <c r="C82" s="134" t="s">
        <v>2260</v>
      </c>
      <c r="D82" s="79">
        <f>SUM(D83:D85)-D86+D87</f>
        <v>5643.27</v>
      </c>
      <c r="E82" s="79">
        <f>SUM(E83:E85)-E86+E87</f>
        <v>4482.7</v>
      </c>
      <c r="F82" s="71">
        <f t="shared" si="1"/>
        <v>79.434441378845946</v>
      </c>
      <c r="G82" s="66"/>
      <c r="H82" s="66"/>
      <c r="I82" s="66"/>
      <c r="J82" s="66"/>
      <c r="K82" s="66"/>
      <c r="L82" s="66"/>
      <c r="M82" s="66"/>
      <c r="N82" s="66"/>
      <c r="O82" s="66"/>
      <c r="P82" s="66"/>
      <c r="Q82" s="66"/>
      <c r="R82" s="66"/>
      <c r="S82" s="66"/>
      <c r="T82" s="66"/>
      <c r="U82" s="66"/>
      <c r="V82" s="66"/>
      <c r="W82" s="66"/>
    </row>
    <row r="83" spans="1:23" ht="12.75" customHeight="1" x14ac:dyDescent="0.2">
      <c r="A83" s="70" t="s">
        <v>2262</v>
      </c>
      <c r="B83" s="65" t="s">
        <v>2263</v>
      </c>
      <c r="C83" s="134" t="s">
        <v>2262</v>
      </c>
      <c r="D83" s="192">
        <v>0</v>
      </c>
      <c r="E83" s="192"/>
      <c r="F83" s="71" t="str">
        <f t="shared" si="1"/>
        <v>-</v>
      </c>
      <c r="G83" s="66"/>
      <c r="H83" s="66"/>
      <c r="I83" s="66"/>
      <c r="J83" s="66"/>
      <c r="K83" s="66"/>
      <c r="L83" s="66"/>
      <c r="M83" s="66"/>
      <c r="N83" s="66"/>
      <c r="O83" s="66"/>
      <c r="P83" s="66"/>
      <c r="Q83" s="66"/>
      <c r="R83" s="66"/>
      <c r="S83" s="66"/>
      <c r="T83" s="66"/>
      <c r="U83" s="66"/>
      <c r="V83" s="66"/>
      <c r="W83" s="66"/>
    </row>
    <row r="84" spans="1:23" ht="12.75" customHeight="1" x14ac:dyDescent="0.2">
      <c r="A84" s="70" t="s">
        <v>2264</v>
      </c>
      <c r="B84" s="65" t="s">
        <v>2265</v>
      </c>
      <c r="C84" s="134" t="s">
        <v>2264</v>
      </c>
      <c r="D84" s="192">
        <v>0</v>
      </c>
      <c r="E84" s="192"/>
      <c r="F84" s="71" t="str">
        <f t="shared" si="1"/>
        <v>-</v>
      </c>
      <c r="G84" s="66"/>
      <c r="H84" s="66"/>
      <c r="I84" s="66"/>
      <c r="J84" s="66"/>
      <c r="K84" s="66"/>
      <c r="L84" s="66"/>
      <c r="M84" s="66"/>
      <c r="N84" s="66"/>
      <c r="O84" s="66"/>
      <c r="P84" s="66"/>
      <c r="Q84" s="66"/>
      <c r="R84" s="66"/>
      <c r="S84" s="66"/>
      <c r="T84" s="66"/>
      <c r="U84" s="66"/>
      <c r="V84" s="66"/>
      <c r="W84" s="66"/>
    </row>
    <row r="85" spans="1:23" ht="12.75" customHeight="1" x14ac:dyDescent="0.2">
      <c r="A85" s="70" t="s">
        <v>2266</v>
      </c>
      <c r="B85" s="65" t="s">
        <v>2267</v>
      </c>
      <c r="C85" s="134" t="s">
        <v>2266</v>
      </c>
      <c r="D85" s="192">
        <v>0</v>
      </c>
      <c r="E85" s="192"/>
      <c r="F85" s="71" t="str">
        <f t="shared" si="1"/>
        <v>-</v>
      </c>
      <c r="G85" s="66"/>
      <c r="H85" s="66"/>
      <c r="I85" s="66"/>
      <c r="J85" s="66"/>
      <c r="K85" s="66"/>
      <c r="L85" s="66"/>
      <c r="M85" s="66"/>
      <c r="N85" s="66"/>
      <c r="O85" s="66"/>
      <c r="P85" s="66"/>
      <c r="Q85" s="66"/>
      <c r="R85" s="66"/>
      <c r="S85" s="66"/>
      <c r="T85" s="66"/>
      <c r="U85" s="66"/>
      <c r="V85" s="66"/>
      <c r="W85" s="66"/>
    </row>
    <row r="86" spans="1:23" ht="24" x14ac:dyDescent="0.2">
      <c r="A86" s="70" t="s">
        <v>2268</v>
      </c>
      <c r="B86" s="65" t="s">
        <v>2269</v>
      </c>
      <c r="C86" s="134" t="s">
        <v>2268</v>
      </c>
      <c r="D86" s="192">
        <v>0</v>
      </c>
      <c r="E86" s="192"/>
      <c r="F86" s="71" t="str">
        <f t="shared" si="1"/>
        <v>-</v>
      </c>
      <c r="G86" s="66"/>
      <c r="H86" s="66"/>
      <c r="I86" s="66"/>
      <c r="J86" s="66"/>
      <c r="K86" s="66"/>
      <c r="L86" s="66"/>
      <c r="M86" s="66"/>
      <c r="N86" s="66"/>
      <c r="O86" s="66"/>
      <c r="P86" s="66"/>
      <c r="Q86" s="66"/>
      <c r="R86" s="66"/>
      <c r="S86" s="66"/>
      <c r="T86" s="66"/>
      <c r="U86" s="66"/>
      <c r="V86" s="66"/>
      <c r="W86" s="66"/>
    </row>
    <row r="87" spans="1:23" ht="12.75" customHeight="1" x14ac:dyDescent="0.2">
      <c r="A87" s="70" t="s">
        <v>2270</v>
      </c>
      <c r="B87" s="65" t="s">
        <v>2271</v>
      </c>
      <c r="C87" s="134" t="s">
        <v>2270</v>
      </c>
      <c r="D87" s="192">
        <v>5643.27</v>
      </c>
      <c r="E87" s="192">
        <v>4482.7</v>
      </c>
      <c r="F87" s="71">
        <f t="shared" si="1"/>
        <v>79.434441378845946</v>
      </c>
      <c r="G87" s="66"/>
      <c r="H87" s="66"/>
      <c r="I87" s="66"/>
      <c r="J87" s="66"/>
      <c r="K87" s="66"/>
      <c r="L87" s="66"/>
      <c r="M87" s="66"/>
      <c r="N87" s="66"/>
      <c r="O87" s="66"/>
      <c r="P87" s="66"/>
      <c r="Q87" s="66"/>
      <c r="R87" s="66"/>
      <c r="S87" s="66"/>
      <c r="T87" s="66"/>
      <c r="U87" s="66"/>
      <c r="V87" s="66"/>
      <c r="W87" s="66"/>
    </row>
    <row r="88" spans="1:23" ht="12.75" customHeight="1" x14ac:dyDescent="0.2">
      <c r="A88" s="70" t="s">
        <v>2272</v>
      </c>
      <c r="B88" s="65" t="s">
        <v>2273</v>
      </c>
      <c r="C88" s="134" t="s">
        <v>2272</v>
      </c>
      <c r="D88" s="79">
        <f t="shared" ref="D88:E88" si="15">D89+D107-D118</f>
        <v>0</v>
      </c>
      <c r="E88" s="79">
        <f t="shared" si="15"/>
        <v>0</v>
      </c>
      <c r="F88" s="71" t="str">
        <f t="shared" si="1"/>
        <v>-</v>
      </c>
      <c r="G88" s="66"/>
      <c r="H88" s="66"/>
      <c r="I88" s="66"/>
      <c r="J88" s="66"/>
      <c r="K88" s="66"/>
      <c r="L88" s="66"/>
      <c r="M88" s="66"/>
      <c r="N88" s="66"/>
      <c r="O88" s="66"/>
      <c r="P88" s="66"/>
      <c r="Q88" s="66"/>
      <c r="R88" s="66"/>
      <c r="S88" s="66"/>
      <c r="T88" s="66"/>
      <c r="U88" s="66"/>
      <c r="V88" s="66"/>
      <c r="W88" s="66"/>
    </row>
    <row r="89" spans="1:23" ht="36" x14ac:dyDescent="0.2">
      <c r="A89" s="70"/>
      <c r="B89" s="65" t="s">
        <v>2274</v>
      </c>
      <c r="C89" s="134" t="s">
        <v>2275</v>
      </c>
      <c r="D89" s="79">
        <f t="shared" ref="D89:E89" si="16">SUM(D90:D106)</f>
        <v>0</v>
      </c>
      <c r="E89" s="79">
        <f t="shared" si="16"/>
        <v>0</v>
      </c>
      <c r="F89" s="71" t="str">
        <f t="shared" si="1"/>
        <v>-</v>
      </c>
      <c r="G89" s="66"/>
      <c r="H89" s="66"/>
      <c r="I89" s="66"/>
      <c r="J89" s="66"/>
      <c r="K89" s="66"/>
      <c r="L89" s="66"/>
      <c r="M89" s="66"/>
      <c r="N89" s="66"/>
      <c r="O89" s="66"/>
      <c r="P89" s="66"/>
      <c r="Q89" s="66"/>
      <c r="R89" s="66"/>
      <c r="S89" s="66"/>
      <c r="T89" s="66"/>
      <c r="U89" s="66"/>
      <c r="V89" s="66"/>
      <c r="W89" s="66"/>
    </row>
    <row r="90" spans="1:23" ht="12.75" customHeight="1" x14ac:dyDescent="0.2">
      <c r="A90" s="70" t="s">
        <v>2276</v>
      </c>
      <c r="B90" s="65" t="s">
        <v>2277</v>
      </c>
      <c r="C90" s="134" t="s">
        <v>2276</v>
      </c>
      <c r="D90" s="192">
        <v>0</v>
      </c>
      <c r="E90" s="192"/>
      <c r="F90" s="71" t="str">
        <f t="shared" si="1"/>
        <v>-</v>
      </c>
      <c r="G90" s="66"/>
      <c r="H90" s="66"/>
      <c r="I90" s="66"/>
      <c r="J90" s="66"/>
      <c r="K90" s="66"/>
      <c r="L90" s="66"/>
      <c r="M90" s="66"/>
      <c r="N90" s="66"/>
      <c r="O90" s="66"/>
      <c r="P90" s="66"/>
      <c r="Q90" s="66"/>
      <c r="R90" s="66"/>
      <c r="S90" s="66"/>
      <c r="T90" s="66"/>
      <c r="U90" s="66"/>
      <c r="V90" s="66"/>
      <c r="W90" s="66"/>
    </row>
    <row r="91" spans="1:23" ht="12.75" customHeight="1" x14ac:dyDescent="0.2">
      <c r="A91" s="70" t="s">
        <v>2278</v>
      </c>
      <c r="B91" s="65" t="s">
        <v>2279</v>
      </c>
      <c r="C91" s="134" t="s">
        <v>2278</v>
      </c>
      <c r="D91" s="192">
        <v>0</v>
      </c>
      <c r="E91" s="192"/>
      <c r="F91" s="71" t="str">
        <f t="shared" si="1"/>
        <v>-</v>
      </c>
      <c r="G91" s="66"/>
      <c r="H91" s="66"/>
      <c r="I91" s="66"/>
      <c r="J91" s="66"/>
      <c r="K91" s="66"/>
      <c r="L91" s="66"/>
      <c r="M91" s="66"/>
      <c r="N91" s="66"/>
      <c r="O91" s="66"/>
      <c r="P91" s="66"/>
      <c r="Q91" s="66"/>
      <c r="R91" s="66"/>
      <c r="S91" s="66"/>
      <c r="T91" s="66"/>
      <c r="U91" s="66"/>
      <c r="V91" s="66"/>
      <c r="W91" s="66"/>
    </row>
    <row r="92" spans="1:23" ht="12.75" customHeight="1" x14ac:dyDescent="0.2">
      <c r="A92" s="70" t="s">
        <v>2280</v>
      </c>
      <c r="B92" s="65" t="s">
        <v>2281</v>
      </c>
      <c r="C92" s="134" t="s">
        <v>2280</v>
      </c>
      <c r="D92" s="192">
        <v>0</v>
      </c>
      <c r="E92" s="192"/>
      <c r="F92" s="71" t="str">
        <f t="shared" si="1"/>
        <v>-</v>
      </c>
      <c r="G92" s="66"/>
      <c r="H92" s="66"/>
      <c r="I92" s="66"/>
      <c r="J92" s="66"/>
      <c r="K92" s="66"/>
      <c r="L92" s="66"/>
      <c r="M92" s="66"/>
      <c r="N92" s="66"/>
      <c r="O92" s="66"/>
      <c r="P92" s="66"/>
      <c r="Q92" s="66"/>
      <c r="R92" s="66"/>
      <c r="S92" s="66"/>
      <c r="T92" s="66"/>
      <c r="U92" s="66"/>
      <c r="V92" s="66"/>
      <c r="W92" s="66"/>
    </row>
    <row r="93" spans="1:23" ht="12.75" customHeight="1" x14ac:dyDescent="0.2">
      <c r="A93" s="70" t="s">
        <v>2282</v>
      </c>
      <c r="B93" s="65" t="s">
        <v>2283</v>
      </c>
      <c r="C93" s="134" t="s">
        <v>2282</v>
      </c>
      <c r="D93" s="192">
        <v>0</v>
      </c>
      <c r="E93" s="192"/>
      <c r="F93" s="71" t="str">
        <f t="shared" si="1"/>
        <v>-</v>
      </c>
      <c r="G93" s="66"/>
      <c r="H93" s="66"/>
      <c r="I93" s="66"/>
      <c r="J93" s="66"/>
      <c r="K93" s="66"/>
      <c r="L93" s="66"/>
      <c r="M93" s="66"/>
      <c r="N93" s="66"/>
      <c r="O93" s="66"/>
      <c r="P93" s="66"/>
      <c r="Q93" s="66"/>
      <c r="R93" s="66"/>
      <c r="S93" s="66"/>
      <c r="T93" s="66"/>
      <c r="U93" s="66"/>
      <c r="V93" s="66"/>
      <c r="W93" s="66"/>
    </row>
    <row r="94" spans="1:23" ht="12.75" customHeight="1" x14ac:dyDescent="0.2">
      <c r="A94" s="70" t="s">
        <v>2284</v>
      </c>
      <c r="B94" s="65" t="s">
        <v>2285</v>
      </c>
      <c r="C94" s="134" t="s">
        <v>2284</v>
      </c>
      <c r="D94" s="192">
        <v>0</v>
      </c>
      <c r="E94" s="192"/>
      <c r="F94" s="71" t="str">
        <f t="shared" si="1"/>
        <v>-</v>
      </c>
      <c r="G94" s="66"/>
      <c r="H94" s="66"/>
      <c r="I94" s="66"/>
      <c r="J94" s="66"/>
      <c r="K94" s="66"/>
      <c r="L94" s="66"/>
      <c r="M94" s="66"/>
      <c r="N94" s="66"/>
      <c r="O94" s="66"/>
      <c r="P94" s="66"/>
      <c r="Q94" s="66"/>
      <c r="R94" s="66"/>
      <c r="S94" s="66"/>
      <c r="T94" s="66"/>
      <c r="U94" s="66"/>
      <c r="V94" s="66"/>
      <c r="W94" s="66"/>
    </row>
    <row r="95" spans="1:23" ht="12.75" customHeight="1" x14ac:dyDescent="0.2">
      <c r="A95" s="70" t="s">
        <v>2286</v>
      </c>
      <c r="B95" s="65" t="s">
        <v>2287</v>
      </c>
      <c r="C95" s="134" t="s">
        <v>2286</v>
      </c>
      <c r="D95" s="192">
        <v>0</v>
      </c>
      <c r="E95" s="192"/>
      <c r="F95" s="71" t="str">
        <f t="shared" si="1"/>
        <v>-</v>
      </c>
      <c r="G95" s="66"/>
      <c r="H95" s="66"/>
      <c r="I95" s="66"/>
      <c r="J95" s="66"/>
      <c r="K95" s="66"/>
      <c r="L95" s="66"/>
      <c r="M95" s="66"/>
      <c r="N95" s="66"/>
      <c r="O95" s="66"/>
      <c r="P95" s="66"/>
      <c r="Q95" s="66"/>
      <c r="R95" s="66"/>
      <c r="S95" s="66"/>
      <c r="T95" s="66"/>
      <c r="U95" s="66"/>
      <c r="V95" s="66"/>
      <c r="W95" s="66"/>
    </row>
    <row r="96" spans="1:23" ht="12.75" customHeight="1" x14ac:dyDescent="0.2">
      <c r="A96" s="70" t="s">
        <v>2288</v>
      </c>
      <c r="B96" s="65" t="s">
        <v>2289</v>
      </c>
      <c r="C96" s="134" t="s">
        <v>2288</v>
      </c>
      <c r="D96" s="192">
        <v>0</v>
      </c>
      <c r="E96" s="192"/>
      <c r="F96" s="71" t="str">
        <f t="shared" si="1"/>
        <v>-</v>
      </c>
      <c r="G96" s="66"/>
      <c r="H96" s="66"/>
      <c r="I96" s="66"/>
      <c r="J96" s="66"/>
      <c r="K96" s="66"/>
      <c r="L96" s="66"/>
      <c r="M96" s="66"/>
      <c r="N96" s="66"/>
      <c r="O96" s="66"/>
      <c r="P96" s="66"/>
      <c r="Q96" s="66"/>
      <c r="R96" s="66"/>
      <c r="S96" s="66"/>
      <c r="T96" s="66"/>
      <c r="U96" s="66"/>
      <c r="V96" s="66"/>
      <c r="W96" s="66"/>
    </row>
    <row r="97" spans="1:23" ht="12.75" customHeight="1" x14ac:dyDescent="0.2">
      <c r="A97" s="70" t="s">
        <v>2290</v>
      </c>
      <c r="B97" s="65" t="s">
        <v>2291</v>
      </c>
      <c r="C97" s="134" t="s">
        <v>2290</v>
      </c>
      <c r="D97" s="192">
        <v>0</v>
      </c>
      <c r="E97" s="192"/>
      <c r="F97" s="71" t="str">
        <f t="shared" si="1"/>
        <v>-</v>
      </c>
      <c r="G97" s="66"/>
      <c r="H97" s="66"/>
      <c r="I97" s="66"/>
      <c r="J97" s="66"/>
      <c r="K97" s="66"/>
      <c r="L97" s="66"/>
      <c r="M97" s="66"/>
      <c r="N97" s="66"/>
      <c r="O97" s="66"/>
      <c r="P97" s="66"/>
      <c r="Q97" s="66"/>
      <c r="R97" s="66"/>
      <c r="S97" s="66"/>
      <c r="T97" s="66"/>
      <c r="U97" s="66"/>
      <c r="V97" s="66"/>
      <c r="W97" s="66"/>
    </row>
    <row r="98" spans="1:23" ht="12.75" customHeight="1" x14ac:dyDescent="0.2">
      <c r="A98" s="70" t="s">
        <v>2292</v>
      </c>
      <c r="B98" s="65" t="s">
        <v>2293</v>
      </c>
      <c r="C98" s="134" t="s">
        <v>2292</v>
      </c>
      <c r="D98" s="192">
        <v>0</v>
      </c>
      <c r="E98" s="192"/>
      <c r="F98" s="71" t="str">
        <f t="shared" si="1"/>
        <v>-</v>
      </c>
      <c r="G98" s="66"/>
      <c r="H98" s="66"/>
      <c r="I98" s="66"/>
      <c r="J98" s="66"/>
      <c r="K98" s="66"/>
      <c r="L98" s="66"/>
      <c r="M98" s="66"/>
      <c r="N98" s="66"/>
      <c r="O98" s="66"/>
      <c r="P98" s="66"/>
      <c r="Q98" s="66"/>
      <c r="R98" s="66"/>
      <c r="S98" s="66"/>
      <c r="T98" s="66"/>
      <c r="U98" s="66"/>
      <c r="V98" s="66"/>
      <c r="W98" s="66"/>
    </row>
    <row r="99" spans="1:23" ht="12.75" customHeight="1" x14ac:dyDescent="0.2">
      <c r="A99" s="70" t="s">
        <v>2294</v>
      </c>
      <c r="B99" s="65" t="s">
        <v>2295</v>
      </c>
      <c r="C99" s="134" t="s">
        <v>2294</v>
      </c>
      <c r="D99" s="192">
        <v>0</v>
      </c>
      <c r="E99" s="192"/>
      <c r="F99" s="71" t="str">
        <f t="shared" si="1"/>
        <v>-</v>
      </c>
      <c r="G99" s="66"/>
      <c r="H99" s="66"/>
      <c r="I99" s="66"/>
      <c r="J99" s="66"/>
      <c r="K99" s="66"/>
      <c r="L99" s="66"/>
      <c r="M99" s="66"/>
      <c r="N99" s="66"/>
      <c r="O99" s="66"/>
      <c r="P99" s="66"/>
      <c r="Q99" s="66"/>
      <c r="R99" s="66"/>
      <c r="S99" s="66"/>
      <c r="T99" s="66"/>
      <c r="U99" s="66"/>
      <c r="V99" s="66"/>
      <c r="W99" s="66"/>
    </row>
    <row r="100" spans="1:23" ht="12.75" customHeight="1" x14ac:dyDescent="0.2">
      <c r="A100" s="70" t="s">
        <v>2296</v>
      </c>
      <c r="B100" s="65" t="s">
        <v>2297</v>
      </c>
      <c r="C100" s="134" t="s">
        <v>2296</v>
      </c>
      <c r="D100" s="192">
        <v>0</v>
      </c>
      <c r="E100" s="192"/>
      <c r="F100" s="71" t="str">
        <f t="shared" si="1"/>
        <v>-</v>
      </c>
      <c r="G100" s="66"/>
      <c r="H100" s="66"/>
      <c r="I100" s="66"/>
      <c r="J100" s="66"/>
      <c r="K100" s="66"/>
      <c r="L100" s="66"/>
      <c r="M100" s="66"/>
      <c r="N100" s="66"/>
      <c r="O100" s="66"/>
      <c r="P100" s="66"/>
      <c r="Q100" s="66"/>
      <c r="R100" s="66"/>
      <c r="S100" s="66"/>
      <c r="T100" s="66"/>
      <c r="U100" s="66"/>
      <c r="V100" s="66"/>
      <c r="W100" s="66"/>
    </row>
    <row r="101" spans="1:23" ht="12.75" customHeight="1" x14ac:dyDescent="0.2">
      <c r="A101" s="70" t="s">
        <v>2298</v>
      </c>
      <c r="B101" s="65" t="s">
        <v>2299</v>
      </c>
      <c r="C101" s="134" t="s">
        <v>2298</v>
      </c>
      <c r="D101" s="192">
        <v>0</v>
      </c>
      <c r="E101" s="192"/>
      <c r="F101" s="71" t="str">
        <f t="shared" si="1"/>
        <v>-</v>
      </c>
      <c r="G101" s="66"/>
      <c r="H101" s="66"/>
      <c r="I101" s="66"/>
      <c r="J101" s="66"/>
      <c r="K101" s="66"/>
      <c r="L101" s="66"/>
      <c r="M101" s="66"/>
      <c r="N101" s="66"/>
      <c r="O101" s="66"/>
      <c r="P101" s="66"/>
      <c r="Q101" s="66"/>
      <c r="R101" s="66"/>
      <c r="S101" s="66"/>
      <c r="T101" s="66"/>
      <c r="U101" s="66"/>
      <c r="V101" s="66"/>
      <c r="W101" s="66"/>
    </row>
    <row r="102" spans="1:23" ht="12.75" customHeight="1" x14ac:dyDescent="0.2">
      <c r="A102" s="70" t="s">
        <v>2300</v>
      </c>
      <c r="B102" s="65" t="s">
        <v>2301</v>
      </c>
      <c r="C102" s="134" t="s">
        <v>2300</v>
      </c>
      <c r="D102" s="192">
        <v>0</v>
      </c>
      <c r="E102" s="192"/>
      <c r="F102" s="71" t="str">
        <f t="shared" si="1"/>
        <v>-</v>
      </c>
      <c r="G102" s="66"/>
      <c r="H102" s="66"/>
      <c r="I102" s="66"/>
      <c r="J102" s="66"/>
      <c r="K102" s="66"/>
      <c r="L102" s="66"/>
      <c r="M102" s="66"/>
      <c r="N102" s="66"/>
      <c r="O102" s="66"/>
      <c r="P102" s="66"/>
      <c r="Q102" s="66"/>
      <c r="R102" s="66"/>
      <c r="S102" s="66"/>
      <c r="T102" s="66"/>
      <c r="U102" s="66"/>
      <c r="V102" s="66"/>
      <c r="W102" s="66"/>
    </row>
    <row r="103" spans="1:23" ht="12.75" customHeight="1" x14ac:dyDescent="0.2">
      <c r="A103" s="70" t="s">
        <v>2302</v>
      </c>
      <c r="B103" s="65" t="s">
        <v>2303</v>
      </c>
      <c r="C103" s="134" t="s">
        <v>2302</v>
      </c>
      <c r="D103" s="192">
        <v>0</v>
      </c>
      <c r="E103" s="192"/>
      <c r="F103" s="71" t="str">
        <f t="shared" si="1"/>
        <v>-</v>
      </c>
      <c r="G103" s="66"/>
      <c r="H103" s="66"/>
      <c r="I103" s="66"/>
      <c r="J103" s="66"/>
      <c r="K103" s="66"/>
      <c r="L103" s="66"/>
      <c r="M103" s="66"/>
      <c r="N103" s="66"/>
      <c r="O103" s="66"/>
      <c r="P103" s="66"/>
      <c r="Q103" s="66"/>
      <c r="R103" s="66"/>
      <c r="S103" s="66"/>
      <c r="T103" s="66"/>
      <c r="U103" s="66"/>
      <c r="V103" s="66"/>
      <c r="W103" s="66"/>
    </row>
    <row r="104" spans="1:23" ht="12.75" customHeight="1" x14ac:dyDescent="0.2">
      <c r="A104" s="70" t="s">
        <v>2304</v>
      </c>
      <c r="B104" s="65" t="s">
        <v>2305</v>
      </c>
      <c r="C104" s="134" t="s">
        <v>2304</v>
      </c>
      <c r="D104" s="192">
        <v>0</v>
      </c>
      <c r="E104" s="192"/>
      <c r="F104" s="71" t="str">
        <f t="shared" si="1"/>
        <v>-</v>
      </c>
      <c r="G104" s="66"/>
      <c r="H104" s="66"/>
      <c r="I104" s="66"/>
      <c r="J104" s="66"/>
      <c r="K104" s="66"/>
      <c r="L104" s="66"/>
      <c r="M104" s="66"/>
      <c r="N104" s="66"/>
      <c r="O104" s="66"/>
      <c r="P104" s="66"/>
      <c r="Q104" s="66"/>
      <c r="R104" s="66"/>
      <c r="S104" s="66"/>
      <c r="T104" s="66"/>
      <c r="U104" s="66"/>
      <c r="V104" s="66"/>
      <c r="W104" s="66"/>
    </row>
    <row r="105" spans="1:23" ht="12.75" customHeight="1" x14ac:dyDescent="0.2">
      <c r="A105" s="70" t="s">
        <v>2306</v>
      </c>
      <c r="B105" s="65" t="s">
        <v>2307</v>
      </c>
      <c r="C105" s="134" t="s">
        <v>2306</v>
      </c>
      <c r="D105" s="192">
        <v>0</v>
      </c>
      <c r="E105" s="192"/>
      <c r="F105" s="71" t="str">
        <f t="shared" si="1"/>
        <v>-</v>
      </c>
      <c r="G105" s="66"/>
      <c r="H105" s="66"/>
      <c r="I105" s="66"/>
      <c r="J105" s="66"/>
      <c r="K105" s="66"/>
      <c r="L105" s="66"/>
      <c r="M105" s="66"/>
      <c r="N105" s="66"/>
      <c r="O105" s="66"/>
      <c r="P105" s="66"/>
      <c r="Q105" s="66"/>
      <c r="R105" s="66"/>
      <c r="S105" s="66"/>
      <c r="T105" s="66"/>
      <c r="U105" s="66"/>
      <c r="V105" s="66"/>
      <c r="W105" s="66"/>
    </row>
    <row r="106" spans="1:23" ht="12" x14ac:dyDescent="0.2">
      <c r="A106" s="70" t="s">
        <v>2308</v>
      </c>
      <c r="B106" s="65" t="s">
        <v>2309</v>
      </c>
      <c r="C106" s="134" t="s">
        <v>2308</v>
      </c>
      <c r="D106" s="192">
        <v>0</v>
      </c>
      <c r="E106" s="192"/>
      <c r="F106" s="71" t="str">
        <f t="shared" si="1"/>
        <v>-</v>
      </c>
      <c r="G106" s="66"/>
      <c r="H106" s="66"/>
      <c r="I106" s="66"/>
      <c r="J106" s="66"/>
      <c r="K106" s="66"/>
      <c r="L106" s="66"/>
      <c r="M106" s="66"/>
      <c r="N106" s="66"/>
      <c r="O106" s="66"/>
      <c r="P106" s="66"/>
      <c r="Q106" s="66"/>
      <c r="R106" s="66"/>
      <c r="S106" s="66"/>
      <c r="T106" s="66"/>
      <c r="U106" s="66"/>
      <c r="V106" s="66"/>
      <c r="W106" s="66"/>
    </row>
    <row r="107" spans="1:23" ht="24" x14ac:dyDescent="0.2">
      <c r="A107" s="70"/>
      <c r="B107" s="65" t="s">
        <v>2310</v>
      </c>
      <c r="C107" s="134" t="s">
        <v>2311</v>
      </c>
      <c r="D107" s="79">
        <f t="shared" ref="D107:E107" si="17">SUM(D108:D117)</f>
        <v>0</v>
      </c>
      <c r="E107" s="79">
        <f t="shared" si="17"/>
        <v>0</v>
      </c>
      <c r="F107" s="71" t="str">
        <f t="shared" si="1"/>
        <v>-</v>
      </c>
      <c r="G107" s="66"/>
      <c r="H107" s="66"/>
      <c r="I107" s="66"/>
      <c r="J107" s="66"/>
      <c r="K107" s="66"/>
      <c r="L107" s="66"/>
      <c r="M107" s="66"/>
      <c r="N107" s="66"/>
      <c r="O107" s="66"/>
      <c r="P107" s="66"/>
      <c r="Q107" s="66"/>
      <c r="R107" s="66"/>
      <c r="S107" s="66"/>
      <c r="T107" s="66"/>
      <c r="U107" s="66"/>
      <c r="V107" s="66"/>
      <c r="W107" s="66"/>
    </row>
    <row r="108" spans="1:23" ht="12.75" customHeight="1" x14ac:dyDescent="0.2">
      <c r="A108" s="70" t="s">
        <v>2312</v>
      </c>
      <c r="B108" s="65" t="s">
        <v>2313</v>
      </c>
      <c r="C108" s="134" t="s">
        <v>2312</v>
      </c>
      <c r="D108" s="192">
        <v>0</v>
      </c>
      <c r="E108" s="192"/>
      <c r="F108" s="71" t="str">
        <f t="shared" si="1"/>
        <v>-</v>
      </c>
      <c r="G108" s="66"/>
      <c r="H108" s="66"/>
      <c r="I108" s="66"/>
      <c r="J108" s="66"/>
      <c r="K108" s="66"/>
      <c r="L108" s="66"/>
      <c r="M108" s="66"/>
      <c r="N108" s="66"/>
      <c r="O108" s="66"/>
      <c r="P108" s="66"/>
      <c r="Q108" s="66"/>
      <c r="R108" s="66"/>
      <c r="S108" s="66"/>
      <c r="T108" s="66"/>
      <c r="U108" s="66"/>
      <c r="V108" s="66"/>
      <c r="W108" s="66"/>
    </row>
    <row r="109" spans="1:23" ht="12.75" customHeight="1" x14ac:dyDescent="0.2">
      <c r="A109" s="70" t="s">
        <v>2314</v>
      </c>
      <c r="B109" s="65" t="s">
        <v>2315</v>
      </c>
      <c r="C109" s="134" t="s">
        <v>2314</v>
      </c>
      <c r="D109" s="192">
        <v>0</v>
      </c>
      <c r="E109" s="192"/>
      <c r="F109" s="71" t="str">
        <f t="shared" si="1"/>
        <v>-</v>
      </c>
      <c r="G109" s="66"/>
      <c r="H109" s="66"/>
      <c r="I109" s="66"/>
      <c r="J109" s="66"/>
      <c r="K109" s="66"/>
      <c r="L109" s="66"/>
      <c r="M109" s="66"/>
      <c r="N109" s="66"/>
      <c r="O109" s="66"/>
      <c r="P109" s="66"/>
      <c r="Q109" s="66"/>
      <c r="R109" s="66"/>
      <c r="S109" s="66"/>
      <c r="T109" s="66"/>
      <c r="U109" s="66"/>
      <c r="V109" s="66"/>
      <c r="W109" s="66"/>
    </row>
    <row r="110" spans="1:23" ht="12.75" customHeight="1" x14ac:dyDescent="0.2">
      <c r="A110" s="70" t="s">
        <v>2316</v>
      </c>
      <c r="B110" s="65" t="s">
        <v>2317</v>
      </c>
      <c r="C110" s="134" t="s">
        <v>2316</v>
      </c>
      <c r="D110" s="192">
        <v>0</v>
      </c>
      <c r="E110" s="192"/>
      <c r="F110" s="71" t="str">
        <f t="shared" si="1"/>
        <v>-</v>
      </c>
      <c r="G110" s="66"/>
      <c r="H110" s="66"/>
      <c r="I110" s="66"/>
      <c r="J110" s="66"/>
      <c r="K110" s="66"/>
      <c r="L110" s="66"/>
      <c r="M110" s="66"/>
      <c r="N110" s="66"/>
      <c r="O110" s="66"/>
      <c r="P110" s="66"/>
      <c r="Q110" s="66"/>
      <c r="R110" s="66"/>
      <c r="S110" s="66"/>
      <c r="T110" s="66"/>
      <c r="U110" s="66"/>
      <c r="V110" s="66"/>
      <c r="W110" s="66"/>
    </row>
    <row r="111" spans="1:23" ht="12.75" customHeight="1" x14ac:dyDescent="0.2">
      <c r="A111" s="70" t="s">
        <v>2318</v>
      </c>
      <c r="B111" s="65" t="s">
        <v>2319</v>
      </c>
      <c r="C111" s="134" t="s">
        <v>2318</v>
      </c>
      <c r="D111" s="192">
        <v>0</v>
      </c>
      <c r="E111" s="192"/>
      <c r="F111" s="71" t="str">
        <f t="shared" si="1"/>
        <v>-</v>
      </c>
      <c r="G111" s="66"/>
      <c r="H111" s="66"/>
      <c r="I111" s="66"/>
      <c r="J111" s="66"/>
      <c r="K111" s="66"/>
      <c r="L111" s="66"/>
      <c r="M111" s="66"/>
      <c r="N111" s="66"/>
      <c r="O111" s="66"/>
      <c r="P111" s="66"/>
      <c r="Q111" s="66"/>
      <c r="R111" s="66"/>
      <c r="S111" s="66"/>
      <c r="T111" s="66"/>
      <c r="U111" s="66"/>
      <c r="V111" s="66"/>
      <c r="W111" s="66"/>
    </row>
    <row r="112" spans="1:23" ht="12.75" customHeight="1" x14ac:dyDescent="0.2">
      <c r="A112" s="70" t="s">
        <v>2320</v>
      </c>
      <c r="B112" s="65" t="s">
        <v>2321</v>
      </c>
      <c r="C112" s="134" t="s">
        <v>2320</v>
      </c>
      <c r="D112" s="192">
        <v>0</v>
      </c>
      <c r="E112" s="192"/>
      <c r="F112" s="71" t="str">
        <f t="shared" si="1"/>
        <v>-</v>
      </c>
      <c r="G112" s="66"/>
      <c r="H112" s="66"/>
      <c r="I112" s="66"/>
      <c r="J112" s="66"/>
      <c r="K112" s="66"/>
      <c r="L112" s="66"/>
      <c r="M112" s="66"/>
      <c r="N112" s="66"/>
      <c r="O112" s="66"/>
      <c r="P112" s="66"/>
      <c r="Q112" s="66"/>
      <c r="R112" s="66"/>
      <c r="S112" s="66"/>
      <c r="T112" s="66"/>
      <c r="U112" s="66"/>
      <c r="V112" s="66"/>
      <c r="W112" s="66"/>
    </row>
    <row r="113" spans="1:23" ht="12.75" customHeight="1" x14ac:dyDescent="0.2">
      <c r="A113" s="70" t="s">
        <v>2322</v>
      </c>
      <c r="B113" s="65" t="s">
        <v>2323</v>
      </c>
      <c r="C113" s="134" t="s">
        <v>2322</v>
      </c>
      <c r="D113" s="192">
        <v>0</v>
      </c>
      <c r="E113" s="192"/>
      <c r="F113" s="71" t="str">
        <f t="shared" si="1"/>
        <v>-</v>
      </c>
      <c r="G113" s="66"/>
      <c r="H113" s="66"/>
      <c r="I113" s="66"/>
      <c r="J113" s="66"/>
      <c r="K113" s="66"/>
      <c r="L113" s="66"/>
      <c r="M113" s="66"/>
      <c r="N113" s="66"/>
      <c r="O113" s="66"/>
      <c r="P113" s="66"/>
      <c r="Q113" s="66"/>
      <c r="R113" s="66"/>
      <c r="S113" s="66"/>
      <c r="T113" s="66"/>
      <c r="U113" s="66"/>
      <c r="V113" s="66"/>
      <c r="W113" s="66"/>
    </row>
    <row r="114" spans="1:23" ht="12.75" customHeight="1" x14ac:dyDescent="0.2">
      <c r="A114" s="70" t="s">
        <v>2324</v>
      </c>
      <c r="B114" s="65" t="s">
        <v>2325</v>
      </c>
      <c r="C114" s="134" t="s">
        <v>2324</v>
      </c>
      <c r="D114" s="192">
        <v>0</v>
      </c>
      <c r="E114" s="192"/>
      <c r="F114" s="71" t="str">
        <f t="shared" si="1"/>
        <v>-</v>
      </c>
      <c r="G114" s="66"/>
      <c r="H114" s="66"/>
      <c r="I114" s="66"/>
      <c r="J114" s="66"/>
      <c r="K114" s="66"/>
      <c r="L114" s="66"/>
      <c r="M114" s="66"/>
      <c r="N114" s="66"/>
      <c r="O114" s="66"/>
      <c r="P114" s="66"/>
      <c r="Q114" s="66"/>
      <c r="R114" s="66"/>
      <c r="S114" s="66"/>
      <c r="T114" s="66"/>
      <c r="U114" s="66"/>
      <c r="V114" s="66"/>
      <c r="W114" s="66"/>
    </row>
    <row r="115" spans="1:23" ht="12.75" customHeight="1" x14ac:dyDescent="0.2">
      <c r="A115" s="70" t="s">
        <v>2326</v>
      </c>
      <c r="B115" s="65" t="s">
        <v>2327</v>
      </c>
      <c r="C115" s="134" t="s">
        <v>2326</v>
      </c>
      <c r="D115" s="192">
        <v>0</v>
      </c>
      <c r="E115" s="192"/>
      <c r="F115" s="71" t="str">
        <f t="shared" si="1"/>
        <v>-</v>
      </c>
      <c r="G115" s="66"/>
      <c r="H115" s="66"/>
      <c r="I115" s="66"/>
      <c r="J115" s="66"/>
      <c r="K115" s="66"/>
      <c r="L115" s="66"/>
      <c r="M115" s="66"/>
      <c r="N115" s="66"/>
      <c r="O115" s="66"/>
      <c r="P115" s="66"/>
      <c r="Q115" s="66"/>
      <c r="R115" s="66"/>
      <c r="S115" s="66"/>
      <c r="T115" s="66"/>
      <c r="U115" s="66"/>
      <c r="V115" s="66"/>
      <c r="W115" s="66"/>
    </row>
    <row r="116" spans="1:23" ht="12.75" customHeight="1" x14ac:dyDescent="0.2">
      <c r="A116" s="70" t="s">
        <v>2328</v>
      </c>
      <c r="B116" s="65" t="s">
        <v>2329</v>
      </c>
      <c r="C116" s="134" t="s">
        <v>2328</v>
      </c>
      <c r="D116" s="192">
        <v>0</v>
      </c>
      <c r="E116" s="192"/>
      <c r="F116" s="71" t="str">
        <f t="shared" si="1"/>
        <v>-</v>
      </c>
      <c r="G116" s="66"/>
      <c r="H116" s="66"/>
      <c r="I116" s="66"/>
      <c r="J116" s="66"/>
      <c r="K116" s="66"/>
      <c r="L116" s="66"/>
      <c r="M116" s="66"/>
      <c r="N116" s="66"/>
      <c r="O116" s="66"/>
      <c r="P116" s="66"/>
      <c r="Q116" s="66"/>
      <c r="R116" s="66"/>
      <c r="S116" s="66"/>
      <c r="T116" s="66"/>
      <c r="U116" s="66"/>
      <c r="V116" s="66"/>
      <c r="W116" s="66"/>
    </row>
    <row r="117" spans="1:23" ht="12.75" customHeight="1" x14ac:dyDescent="0.2">
      <c r="A117" s="70" t="s">
        <v>2330</v>
      </c>
      <c r="B117" s="65" t="s">
        <v>2331</v>
      </c>
      <c r="C117" s="134" t="s">
        <v>2330</v>
      </c>
      <c r="D117" s="192">
        <v>0</v>
      </c>
      <c r="E117" s="192"/>
      <c r="F117" s="71" t="str">
        <f t="shared" si="1"/>
        <v>-</v>
      </c>
      <c r="G117" s="66"/>
      <c r="H117" s="66"/>
      <c r="I117" s="66"/>
      <c r="J117" s="66"/>
      <c r="K117" s="66"/>
      <c r="L117" s="66"/>
      <c r="M117" s="66"/>
      <c r="N117" s="66"/>
      <c r="O117" s="66"/>
      <c r="P117" s="66"/>
      <c r="Q117" s="66"/>
      <c r="R117" s="66"/>
      <c r="S117" s="66"/>
      <c r="T117" s="66"/>
      <c r="U117" s="66"/>
      <c r="V117" s="66"/>
      <c r="W117" s="66"/>
    </row>
    <row r="118" spans="1:23" ht="12.75" customHeight="1" x14ac:dyDescent="0.2">
      <c r="A118" s="70" t="s">
        <v>2332</v>
      </c>
      <c r="B118" s="65" t="s">
        <v>2333</v>
      </c>
      <c r="C118" s="134" t="s">
        <v>2332</v>
      </c>
      <c r="D118" s="192">
        <v>0</v>
      </c>
      <c r="E118" s="192"/>
      <c r="F118" s="71" t="str">
        <f t="shared" si="1"/>
        <v>-</v>
      </c>
      <c r="G118" s="66"/>
      <c r="H118" s="66"/>
      <c r="I118" s="66"/>
      <c r="J118" s="66"/>
      <c r="K118" s="66"/>
      <c r="L118" s="66"/>
      <c r="M118" s="66"/>
      <c r="N118" s="66"/>
      <c r="O118" s="66"/>
      <c r="P118" s="66"/>
      <c r="Q118" s="66"/>
      <c r="R118" s="66"/>
      <c r="S118" s="66"/>
      <c r="T118" s="66"/>
      <c r="U118" s="66"/>
      <c r="V118" s="66"/>
      <c r="W118" s="66"/>
    </row>
    <row r="119" spans="1:23" ht="12.75" customHeight="1" x14ac:dyDescent="0.2">
      <c r="A119" s="70" t="s">
        <v>2334</v>
      </c>
      <c r="B119" s="65" t="s">
        <v>2335</v>
      </c>
      <c r="C119" s="134" t="s">
        <v>2334</v>
      </c>
      <c r="D119" s="79">
        <f t="shared" ref="D119:E119" si="18">D120+D127-D134</f>
        <v>0</v>
      </c>
      <c r="E119" s="79">
        <f t="shared" si="18"/>
        <v>0</v>
      </c>
      <c r="F119" s="71" t="str">
        <f t="shared" si="1"/>
        <v>-</v>
      </c>
      <c r="G119" s="66"/>
      <c r="H119" s="66"/>
      <c r="I119" s="66"/>
      <c r="J119" s="66"/>
      <c r="K119" s="66"/>
      <c r="L119" s="66"/>
      <c r="M119" s="66"/>
      <c r="N119" s="66"/>
      <c r="O119" s="66"/>
      <c r="P119" s="66"/>
      <c r="Q119" s="66"/>
      <c r="R119" s="66"/>
      <c r="S119" s="66"/>
      <c r="T119" s="66"/>
      <c r="U119" s="66"/>
      <c r="V119" s="66"/>
      <c r="W119" s="66"/>
    </row>
    <row r="120" spans="1:23" ht="12.75" customHeight="1" x14ac:dyDescent="0.2">
      <c r="A120" s="70"/>
      <c r="B120" s="65" t="s">
        <v>2336</v>
      </c>
      <c r="C120" s="134" t="s">
        <v>2337</v>
      </c>
      <c r="D120" s="79">
        <f t="shared" ref="D120:E120" si="19">SUM(D121:D126)</f>
        <v>0</v>
      </c>
      <c r="E120" s="79">
        <f t="shared" si="19"/>
        <v>0</v>
      </c>
      <c r="F120" s="71" t="str">
        <f t="shared" si="1"/>
        <v>-</v>
      </c>
      <c r="G120" s="66"/>
      <c r="H120" s="66"/>
      <c r="I120" s="66"/>
      <c r="J120" s="66"/>
      <c r="K120" s="66"/>
      <c r="L120" s="66"/>
      <c r="M120" s="66"/>
      <c r="N120" s="66"/>
      <c r="O120" s="66"/>
      <c r="P120" s="66"/>
      <c r="Q120" s="66"/>
      <c r="R120" s="66"/>
      <c r="S120" s="66"/>
      <c r="T120" s="66"/>
      <c r="U120" s="66"/>
      <c r="V120" s="66"/>
      <c r="W120" s="66"/>
    </row>
    <row r="121" spans="1:23" ht="12.75" customHeight="1" x14ac:dyDescent="0.2">
      <c r="A121" s="70" t="s">
        <v>2338</v>
      </c>
      <c r="B121" s="65" t="s">
        <v>2339</v>
      </c>
      <c r="C121" s="134" t="s">
        <v>2338</v>
      </c>
      <c r="D121" s="192">
        <v>0</v>
      </c>
      <c r="E121" s="192"/>
      <c r="F121" s="71" t="str">
        <f t="shared" si="1"/>
        <v>-</v>
      </c>
      <c r="G121" s="66"/>
      <c r="H121" s="66"/>
      <c r="I121" s="66"/>
      <c r="J121" s="66"/>
      <c r="K121" s="66"/>
      <c r="L121" s="66"/>
      <c r="M121" s="66"/>
      <c r="N121" s="66"/>
      <c r="O121" s="66"/>
      <c r="P121" s="66"/>
      <c r="Q121" s="66"/>
      <c r="R121" s="66"/>
      <c r="S121" s="66"/>
      <c r="T121" s="66"/>
      <c r="U121" s="66"/>
      <c r="V121" s="66"/>
      <c r="W121" s="66"/>
    </row>
    <row r="122" spans="1:23" ht="12.75" customHeight="1" x14ac:dyDescent="0.2">
      <c r="A122" s="70" t="s">
        <v>2340</v>
      </c>
      <c r="B122" s="65" t="s">
        <v>2341</v>
      </c>
      <c r="C122" s="134" t="s">
        <v>2340</v>
      </c>
      <c r="D122" s="192">
        <v>0</v>
      </c>
      <c r="E122" s="192"/>
      <c r="F122" s="71" t="str">
        <f t="shared" si="1"/>
        <v>-</v>
      </c>
      <c r="G122" s="66"/>
      <c r="H122" s="66"/>
      <c r="I122" s="66"/>
      <c r="J122" s="66"/>
      <c r="K122" s="66"/>
      <c r="L122" s="66"/>
      <c r="M122" s="66"/>
      <c r="N122" s="66"/>
      <c r="O122" s="66"/>
      <c r="P122" s="66"/>
      <c r="Q122" s="66"/>
      <c r="R122" s="66"/>
      <c r="S122" s="66"/>
      <c r="T122" s="66"/>
      <c r="U122" s="66"/>
      <c r="V122" s="66"/>
      <c r="W122" s="66"/>
    </row>
    <row r="123" spans="1:23" ht="12.75" customHeight="1" x14ac:dyDescent="0.2">
      <c r="A123" s="70" t="s">
        <v>2342</v>
      </c>
      <c r="B123" s="65" t="s">
        <v>2343</v>
      </c>
      <c r="C123" s="134" t="s">
        <v>2342</v>
      </c>
      <c r="D123" s="192">
        <v>0</v>
      </c>
      <c r="E123" s="192"/>
      <c r="F123" s="71" t="str">
        <f t="shared" si="1"/>
        <v>-</v>
      </c>
      <c r="G123" s="66"/>
      <c r="H123" s="66"/>
      <c r="I123" s="66"/>
      <c r="J123" s="66"/>
      <c r="K123" s="66"/>
      <c r="L123" s="66"/>
      <c r="M123" s="66"/>
      <c r="N123" s="66"/>
      <c r="O123" s="66"/>
      <c r="P123" s="66"/>
      <c r="Q123" s="66"/>
      <c r="R123" s="66"/>
      <c r="S123" s="66"/>
      <c r="T123" s="66"/>
      <c r="U123" s="66"/>
      <c r="V123" s="66"/>
      <c r="W123" s="66"/>
    </row>
    <row r="124" spans="1:23" ht="12.75" customHeight="1" x14ac:dyDescent="0.2">
      <c r="A124" s="70" t="s">
        <v>2344</v>
      </c>
      <c r="B124" s="65" t="s">
        <v>2345</v>
      </c>
      <c r="C124" s="134" t="s">
        <v>2344</v>
      </c>
      <c r="D124" s="192">
        <v>0</v>
      </c>
      <c r="E124" s="192"/>
      <c r="F124" s="71" t="str">
        <f t="shared" si="1"/>
        <v>-</v>
      </c>
      <c r="G124" s="66"/>
      <c r="H124" s="66"/>
      <c r="I124" s="66"/>
      <c r="J124" s="66"/>
      <c r="K124" s="66"/>
      <c r="L124" s="66"/>
      <c r="M124" s="66"/>
      <c r="N124" s="66"/>
      <c r="O124" s="66"/>
      <c r="P124" s="66"/>
      <c r="Q124" s="66"/>
      <c r="R124" s="66"/>
      <c r="S124" s="66"/>
      <c r="T124" s="66"/>
      <c r="U124" s="66"/>
      <c r="V124" s="66"/>
      <c r="W124" s="66"/>
    </row>
    <row r="125" spans="1:23" ht="12.75" customHeight="1" x14ac:dyDescent="0.2">
      <c r="A125" s="70" t="s">
        <v>2346</v>
      </c>
      <c r="B125" s="65" t="s">
        <v>2347</v>
      </c>
      <c r="C125" s="134" t="s">
        <v>2346</v>
      </c>
      <c r="D125" s="192">
        <v>0</v>
      </c>
      <c r="E125" s="192"/>
      <c r="F125" s="71" t="str">
        <f t="shared" si="1"/>
        <v>-</v>
      </c>
      <c r="G125" s="66"/>
      <c r="H125" s="66"/>
      <c r="I125" s="66"/>
      <c r="J125" s="66"/>
      <c r="K125" s="66"/>
      <c r="L125" s="66"/>
      <c r="M125" s="66"/>
      <c r="N125" s="66"/>
      <c r="O125" s="66"/>
      <c r="P125" s="66"/>
      <c r="Q125" s="66"/>
      <c r="R125" s="66"/>
      <c r="S125" s="66"/>
      <c r="T125" s="66"/>
      <c r="U125" s="66"/>
      <c r="V125" s="66"/>
      <c r="W125" s="66"/>
    </row>
    <row r="126" spans="1:23" ht="12.75" customHeight="1" x14ac:dyDescent="0.2">
      <c r="A126" s="70" t="s">
        <v>2348</v>
      </c>
      <c r="B126" s="65" t="s">
        <v>2349</v>
      </c>
      <c r="C126" s="134" t="s">
        <v>2348</v>
      </c>
      <c r="D126" s="192">
        <v>0</v>
      </c>
      <c r="E126" s="192"/>
      <c r="F126" s="71" t="str">
        <f t="shared" si="1"/>
        <v>-</v>
      </c>
      <c r="G126" s="66"/>
      <c r="H126" s="66"/>
      <c r="I126" s="66"/>
      <c r="J126" s="66"/>
      <c r="K126" s="66"/>
      <c r="L126" s="66"/>
      <c r="M126" s="66"/>
      <c r="N126" s="66"/>
      <c r="O126" s="66"/>
      <c r="P126" s="66"/>
      <c r="Q126" s="66"/>
      <c r="R126" s="66"/>
      <c r="S126" s="66"/>
      <c r="T126" s="66"/>
      <c r="U126" s="66"/>
      <c r="V126" s="66"/>
      <c r="W126" s="66"/>
    </row>
    <row r="127" spans="1:23" ht="12.75" customHeight="1" x14ac:dyDescent="0.2">
      <c r="A127" s="70"/>
      <c r="B127" s="65" t="s">
        <v>2350</v>
      </c>
      <c r="C127" s="134" t="s">
        <v>2351</v>
      </c>
      <c r="D127" s="79">
        <f t="shared" ref="D127:E127" si="20">SUM(D128:D133)</f>
        <v>0</v>
      </c>
      <c r="E127" s="79">
        <f t="shared" si="20"/>
        <v>0</v>
      </c>
      <c r="F127" s="71" t="str">
        <f t="shared" si="1"/>
        <v>-</v>
      </c>
      <c r="G127" s="66"/>
      <c r="H127" s="66"/>
      <c r="I127" s="66"/>
      <c r="J127" s="66"/>
      <c r="K127" s="66"/>
      <c r="L127" s="66"/>
      <c r="M127" s="66"/>
      <c r="N127" s="66"/>
      <c r="O127" s="66"/>
      <c r="P127" s="66"/>
      <c r="Q127" s="66"/>
      <c r="R127" s="66"/>
      <c r="S127" s="66"/>
      <c r="T127" s="66"/>
      <c r="U127" s="66"/>
      <c r="V127" s="66"/>
      <c r="W127" s="66"/>
    </row>
    <row r="128" spans="1:23" ht="12.75" customHeight="1" x14ac:dyDescent="0.2">
      <c r="A128" s="70" t="s">
        <v>2352</v>
      </c>
      <c r="B128" s="65" t="s">
        <v>2339</v>
      </c>
      <c r="C128" s="134" t="s">
        <v>2352</v>
      </c>
      <c r="D128" s="192">
        <v>0</v>
      </c>
      <c r="E128" s="192"/>
      <c r="F128" s="71" t="str">
        <f t="shared" si="1"/>
        <v>-</v>
      </c>
      <c r="G128" s="66"/>
      <c r="H128" s="66"/>
      <c r="I128" s="66"/>
      <c r="J128" s="66"/>
      <c r="K128" s="66"/>
      <c r="L128" s="66"/>
      <c r="M128" s="66"/>
      <c r="N128" s="66"/>
      <c r="O128" s="66"/>
      <c r="P128" s="66"/>
      <c r="Q128" s="66"/>
      <c r="R128" s="66"/>
      <c r="S128" s="66"/>
      <c r="T128" s="66"/>
      <c r="U128" s="66"/>
      <c r="V128" s="66"/>
      <c r="W128" s="66"/>
    </row>
    <row r="129" spans="1:23" ht="12.75" customHeight="1" x14ac:dyDescent="0.2">
      <c r="A129" s="70" t="s">
        <v>2353</v>
      </c>
      <c r="B129" s="65" t="s">
        <v>2341</v>
      </c>
      <c r="C129" s="134" t="s">
        <v>2353</v>
      </c>
      <c r="D129" s="192">
        <v>0</v>
      </c>
      <c r="E129" s="192"/>
      <c r="F129" s="71" t="str">
        <f t="shared" si="1"/>
        <v>-</v>
      </c>
      <c r="G129" s="66"/>
      <c r="H129" s="66"/>
      <c r="I129" s="66"/>
      <c r="J129" s="66"/>
      <c r="K129" s="66"/>
      <c r="L129" s="66"/>
      <c r="M129" s="66"/>
      <c r="N129" s="66"/>
      <c r="O129" s="66"/>
      <c r="P129" s="66"/>
      <c r="Q129" s="66"/>
      <c r="R129" s="66"/>
      <c r="S129" s="66"/>
      <c r="T129" s="66"/>
      <c r="U129" s="66"/>
      <c r="V129" s="66"/>
      <c r="W129" s="66"/>
    </row>
    <row r="130" spans="1:23" ht="12.75" customHeight="1" x14ac:dyDescent="0.2">
      <c r="A130" s="70" t="s">
        <v>2354</v>
      </c>
      <c r="B130" s="65" t="s">
        <v>2343</v>
      </c>
      <c r="C130" s="134" t="s">
        <v>2354</v>
      </c>
      <c r="D130" s="192">
        <v>0</v>
      </c>
      <c r="E130" s="192"/>
      <c r="F130" s="71" t="str">
        <f t="shared" si="1"/>
        <v>-</v>
      </c>
      <c r="G130" s="66"/>
      <c r="H130" s="66"/>
      <c r="I130" s="66"/>
      <c r="J130" s="66"/>
      <c r="K130" s="66"/>
      <c r="L130" s="66"/>
      <c r="M130" s="66"/>
      <c r="N130" s="66"/>
      <c r="O130" s="66"/>
      <c r="P130" s="66"/>
      <c r="Q130" s="66"/>
      <c r="R130" s="66"/>
      <c r="S130" s="66"/>
      <c r="T130" s="66"/>
      <c r="U130" s="66"/>
      <c r="V130" s="66"/>
      <c r="W130" s="66"/>
    </row>
    <row r="131" spans="1:23" ht="12.75" customHeight="1" x14ac:dyDescent="0.2">
      <c r="A131" s="70" t="s">
        <v>2355</v>
      </c>
      <c r="B131" s="65" t="s">
        <v>2345</v>
      </c>
      <c r="C131" s="134" t="s">
        <v>2355</v>
      </c>
      <c r="D131" s="192">
        <v>0</v>
      </c>
      <c r="E131" s="192"/>
      <c r="F131" s="71" t="str">
        <f t="shared" si="1"/>
        <v>-</v>
      </c>
      <c r="G131" s="66"/>
      <c r="H131" s="66"/>
      <c r="I131" s="66"/>
      <c r="J131" s="66"/>
      <c r="K131" s="66"/>
      <c r="L131" s="66"/>
      <c r="M131" s="66"/>
      <c r="N131" s="66"/>
      <c r="O131" s="66"/>
      <c r="P131" s="66"/>
      <c r="Q131" s="66"/>
      <c r="R131" s="66"/>
      <c r="S131" s="66"/>
      <c r="T131" s="66"/>
      <c r="U131" s="66"/>
      <c r="V131" s="66"/>
      <c r="W131" s="66"/>
    </row>
    <row r="132" spans="1:23" ht="12.75" customHeight="1" x14ac:dyDescent="0.2">
      <c r="A132" s="70" t="s">
        <v>2356</v>
      </c>
      <c r="B132" s="65" t="s">
        <v>2347</v>
      </c>
      <c r="C132" s="134" t="s">
        <v>2356</v>
      </c>
      <c r="D132" s="192">
        <v>0</v>
      </c>
      <c r="E132" s="192"/>
      <c r="F132" s="71" t="str">
        <f t="shared" si="1"/>
        <v>-</v>
      </c>
      <c r="G132" s="66"/>
      <c r="H132" s="66"/>
      <c r="I132" s="66"/>
      <c r="J132" s="66"/>
      <c r="K132" s="66"/>
      <c r="L132" s="66"/>
      <c r="M132" s="66"/>
      <c r="N132" s="66"/>
      <c r="O132" s="66"/>
      <c r="P132" s="66"/>
      <c r="Q132" s="66"/>
      <c r="R132" s="66"/>
      <c r="S132" s="66"/>
      <c r="T132" s="66"/>
      <c r="U132" s="66"/>
      <c r="V132" s="66"/>
      <c r="W132" s="66"/>
    </row>
    <row r="133" spans="1:23" ht="12.75" customHeight="1" x14ac:dyDescent="0.2">
      <c r="A133" s="70" t="s">
        <v>2357</v>
      </c>
      <c r="B133" s="65" t="s">
        <v>2349</v>
      </c>
      <c r="C133" s="134" t="s">
        <v>2357</v>
      </c>
      <c r="D133" s="192">
        <v>0</v>
      </c>
      <c r="E133" s="192"/>
      <c r="F133" s="71" t="str">
        <f t="shared" si="1"/>
        <v>-</v>
      </c>
      <c r="G133" s="66"/>
      <c r="H133" s="66"/>
      <c r="I133" s="66"/>
      <c r="J133" s="66"/>
      <c r="K133" s="66"/>
      <c r="L133" s="66"/>
      <c r="M133" s="66"/>
      <c r="N133" s="66"/>
      <c r="O133" s="66"/>
      <c r="P133" s="66"/>
      <c r="Q133" s="66"/>
      <c r="R133" s="66"/>
      <c r="S133" s="66"/>
      <c r="T133" s="66"/>
      <c r="U133" s="66"/>
      <c r="V133" s="66"/>
      <c r="W133" s="66"/>
    </row>
    <row r="134" spans="1:23" ht="12.75" customHeight="1" x14ac:dyDescent="0.2">
      <c r="A134" s="70" t="s">
        <v>2358</v>
      </c>
      <c r="B134" s="65" t="s">
        <v>2359</v>
      </c>
      <c r="C134" s="134" t="s">
        <v>2358</v>
      </c>
      <c r="D134" s="192">
        <v>0</v>
      </c>
      <c r="E134" s="192"/>
      <c r="F134" s="71" t="str">
        <f t="shared" si="1"/>
        <v>-</v>
      </c>
      <c r="G134" s="66"/>
      <c r="H134" s="66"/>
      <c r="I134" s="66"/>
      <c r="J134" s="66"/>
      <c r="K134" s="66"/>
      <c r="L134" s="66"/>
      <c r="M134" s="66"/>
      <c r="N134" s="66"/>
      <c r="O134" s="66"/>
      <c r="P134" s="66"/>
      <c r="Q134" s="66"/>
      <c r="R134" s="66"/>
      <c r="S134" s="66"/>
      <c r="T134" s="66"/>
      <c r="U134" s="66"/>
      <c r="V134" s="66"/>
      <c r="W134" s="66"/>
    </row>
    <row r="135" spans="1:23" ht="12.75" customHeight="1" x14ac:dyDescent="0.2">
      <c r="A135" s="70" t="s">
        <v>2360</v>
      </c>
      <c r="B135" s="65" t="s">
        <v>2361</v>
      </c>
      <c r="C135" s="134" t="s">
        <v>2360</v>
      </c>
      <c r="D135" s="79">
        <f t="shared" ref="D135:E135" si="21">D136+D143-D146</f>
        <v>0</v>
      </c>
      <c r="E135" s="79">
        <f t="shared" si="21"/>
        <v>0</v>
      </c>
      <c r="F135" s="71" t="str">
        <f t="shared" si="1"/>
        <v>-</v>
      </c>
      <c r="G135" s="66"/>
      <c r="H135" s="66"/>
      <c r="I135" s="66"/>
      <c r="J135" s="66"/>
      <c r="K135" s="66"/>
      <c r="L135" s="66"/>
      <c r="M135" s="66"/>
      <c r="N135" s="66"/>
      <c r="O135" s="66"/>
      <c r="P135" s="66"/>
      <c r="Q135" s="66"/>
      <c r="R135" s="66"/>
      <c r="S135" s="66"/>
      <c r="T135" s="66"/>
      <c r="U135" s="66"/>
      <c r="V135" s="66"/>
      <c r="W135" s="66"/>
    </row>
    <row r="136" spans="1:23" ht="24" x14ac:dyDescent="0.2">
      <c r="A136" s="70"/>
      <c r="B136" s="65" t="s">
        <v>2362</v>
      </c>
      <c r="C136" s="134" t="s">
        <v>2363</v>
      </c>
      <c r="D136" s="79">
        <f t="shared" ref="D136:E136" si="22">SUM(D137:D142)</f>
        <v>0</v>
      </c>
      <c r="E136" s="79">
        <f t="shared" si="22"/>
        <v>0</v>
      </c>
      <c r="F136" s="71" t="str">
        <f t="shared" si="1"/>
        <v>-</v>
      </c>
      <c r="G136" s="66"/>
      <c r="H136" s="66"/>
      <c r="I136" s="66"/>
      <c r="J136" s="66"/>
      <c r="K136" s="66"/>
      <c r="L136" s="66"/>
      <c r="M136" s="66"/>
      <c r="N136" s="66"/>
      <c r="O136" s="66"/>
      <c r="P136" s="66"/>
      <c r="Q136" s="66"/>
      <c r="R136" s="66"/>
      <c r="S136" s="66"/>
      <c r="T136" s="66"/>
      <c r="U136" s="66"/>
      <c r="V136" s="66"/>
      <c r="W136" s="66"/>
    </row>
    <row r="137" spans="1:23" ht="12.75" customHeight="1" x14ac:dyDescent="0.2">
      <c r="A137" s="70" t="s">
        <v>2364</v>
      </c>
      <c r="B137" s="65" t="s">
        <v>921</v>
      </c>
      <c r="C137" s="134" t="s">
        <v>2364</v>
      </c>
      <c r="D137" s="192">
        <v>0</v>
      </c>
      <c r="E137" s="192"/>
      <c r="F137" s="71" t="str">
        <f t="shared" si="1"/>
        <v>-</v>
      </c>
      <c r="G137" s="66"/>
      <c r="H137" s="66"/>
      <c r="I137" s="66"/>
      <c r="J137" s="66"/>
      <c r="K137" s="66"/>
      <c r="L137" s="66"/>
      <c r="M137" s="66"/>
      <c r="N137" s="66"/>
      <c r="O137" s="66"/>
      <c r="P137" s="66"/>
      <c r="Q137" s="66"/>
      <c r="R137" s="66"/>
      <c r="S137" s="66"/>
      <c r="T137" s="66"/>
      <c r="U137" s="66"/>
      <c r="V137" s="66"/>
      <c r="W137" s="66"/>
    </row>
    <row r="138" spans="1:23" ht="12.75" customHeight="1" x14ac:dyDescent="0.2">
      <c r="A138" s="70" t="s">
        <v>2365</v>
      </c>
      <c r="B138" s="65" t="s">
        <v>923</v>
      </c>
      <c r="C138" s="134" t="s">
        <v>2365</v>
      </c>
      <c r="D138" s="192">
        <v>0</v>
      </c>
      <c r="E138" s="192"/>
      <c r="F138" s="71" t="str">
        <f t="shared" si="1"/>
        <v>-</v>
      </c>
      <c r="G138" s="66"/>
      <c r="H138" s="66"/>
      <c r="I138" s="66"/>
      <c r="J138" s="66"/>
      <c r="K138" s="66"/>
      <c r="L138" s="66"/>
      <c r="M138" s="66"/>
      <c r="N138" s="66"/>
      <c r="O138" s="66"/>
      <c r="P138" s="66"/>
      <c r="Q138" s="66"/>
      <c r="R138" s="66"/>
      <c r="S138" s="66"/>
      <c r="T138" s="66"/>
      <c r="U138" s="66"/>
      <c r="V138" s="66"/>
      <c r="W138" s="66"/>
    </row>
    <row r="139" spans="1:23" ht="12.75" customHeight="1" x14ac:dyDescent="0.2">
      <c r="A139" s="70" t="s">
        <v>2366</v>
      </c>
      <c r="B139" s="65" t="s">
        <v>925</v>
      </c>
      <c r="C139" s="134" t="s">
        <v>2366</v>
      </c>
      <c r="D139" s="192">
        <v>0</v>
      </c>
      <c r="E139" s="192"/>
      <c r="F139" s="71" t="str">
        <f t="shared" si="1"/>
        <v>-</v>
      </c>
      <c r="G139" s="66"/>
      <c r="H139" s="66"/>
      <c r="I139" s="66"/>
      <c r="J139" s="66"/>
      <c r="K139" s="66"/>
      <c r="L139" s="66"/>
      <c r="M139" s="66"/>
      <c r="N139" s="66"/>
      <c r="O139" s="66"/>
      <c r="P139" s="66"/>
      <c r="Q139" s="66"/>
      <c r="R139" s="66"/>
      <c r="S139" s="66"/>
      <c r="T139" s="66"/>
      <c r="U139" s="66"/>
      <c r="V139" s="66"/>
      <c r="W139" s="66"/>
    </row>
    <row r="140" spans="1:23" ht="12.75" customHeight="1" x14ac:dyDescent="0.2">
      <c r="A140" s="70" t="s">
        <v>2367</v>
      </c>
      <c r="B140" s="65" t="s">
        <v>1131</v>
      </c>
      <c r="C140" s="134" t="s">
        <v>2367</v>
      </c>
      <c r="D140" s="192">
        <v>0</v>
      </c>
      <c r="E140" s="192"/>
      <c r="F140" s="71" t="str">
        <f t="shared" si="1"/>
        <v>-</v>
      </c>
      <c r="G140" s="66"/>
      <c r="H140" s="66"/>
      <c r="I140" s="66"/>
      <c r="J140" s="66"/>
      <c r="K140" s="66"/>
      <c r="L140" s="66"/>
      <c r="M140" s="66"/>
      <c r="N140" s="66"/>
      <c r="O140" s="66"/>
      <c r="P140" s="66"/>
      <c r="Q140" s="66"/>
      <c r="R140" s="66"/>
      <c r="S140" s="66"/>
      <c r="T140" s="66"/>
      <c r="U140" s="66"/>
      <c r="V140" s="66"/>
      <c r="W140" s="66"/>
    </row>
    <row r="141" spans="1:23" ht="24" x14ac:dyDescent="0.2">
      <c r="A141" s="70" t="s">
        <v>2368</v>
      </c>
      <c r="B141" s="182" t="s">
        <v>1135</v>
      </c>
      <c r="C141" s="134" t="s">
        <v>2368</v>
      </c>
      <c r="D141" s="192">
        <v>0</v>
      </c>
      <c r="E141" s="192"/>
      <c r="F141" s="71" t="str">
        <f t="shared" si="1"/>
        <v>-</v>
      </c>
      <c r="G141" s="66"/>
      <c r="H141" s="66"/>
      <c r="I141" s="66"/>
      <c r="J141" s="66"/>
      <c r="K141" s="66"/>
      <c r="L141" s="66"/>
      <c r="M141" s="66"/>
      <c r="N141" s="66"/>
      <c r="O141" s="66"/>
      <c r="P141" s="66"/>
      <c r="Q141" s="66"/>
      <c r="R141" s="66"/>
      <c r="S141" s="66"/>
      <c r="T141" s="66"/>
      <c r="U141" s="66"/>
      <c r="V141" s="66"/>
      <c r="W141" s="66"/>
    </row>
    <row r="142" spans="1:23" ht="12.75" customHeight="1" x14ac:dyDescent="0.2">
      <c r="A142" s="70" t="s">
        <v>2369</v>
      </c>
      <c r="B142" s="65" t="s">
        <v>937</v>
      </c>
      <c r="C142" s="134" t="s">
        <v>2369</v>
      </c>
      <c r="D142" s="192">
        <v>0</v>
      </c>
      <c r="E142" s="192"/>
      <c r="F142" s="71" t="str">
        <f t="shared" si="1"/>
        <v>-</v>
      </c>
      <c r="G142" s="66"/>
      <c r="H142" s="66"/>
      <c r="I142" s="66"/>
      <c r="J142" s="66"/>
      <c r="K142" s="66"/>
      <c r="L142" s="66"/>
      <c r="M142" s="66"/>
      <c r="N142" s="66"/>
      <c r="O142" s="66"/>
      <c r="P142" s="66"/>
      <c r="Q142" s="66"/>
      <c r="R142" s="66"/>
      <c r="S142" s="66"/>
      <c r="T142" s="66"/>
      <c r="U142" s="66"/>
      <c r="V142" s="66"/>
      <c r="W142" s="66"/>
    </row>
    <row r="143" spans="1:23" ht="12.75" customHeight="1" x14ac:dyDescent="0.2">
      <c r="A143" s="70"/>
      <c r="B143" s="65" t="s">
        <v>2370</v>
      </c>
      <c r="C143" s="134" t="s">
        <v>2371</v>
      </c>
      <c r="D143" s="79">
        <f t="shared" ref="D143:E143" si="23">SUM(D144:D145)</f>
        <v>0</v>
      </c>
      <c r="E143" s="79">
        <f t="shared" si="23"/>
        <v>0</v>
      </c>
      <c r="F143" s="71" t="str">
        <f t="shared" si="1"/>
        <v>-</v>
      </c>
      <c r="G143" s="66"/>
      <c r="H143" s="66"/>
      <c r="I143" s="66"/>
      <c r="J143" s="66"/>
      <c r="K143" s="66"/>
      <c r="L143" s="66"/>
      <c r="M143" s="66"/>
      <c r="N143" s="66"/>
      <c r="O143" s="66"/>
      <c r="P143" s="66"/>
      <c r="Q143" s="66"/>
      <c r="R143" s="66"/>
      <c r="S143" s="66"/>
      <c r="T143" s="66"/>
      <c r="U143" s="66"/>
      <c r="V143" s="66"/>
      <c r="W143" s="66"/>
    </row>
    <row r="144" spans="1:23" ht="12.75" customHeight="1" x14ac:dyDescent="0.2">
      <c r="A144" s="70" t="s">
        <v>2372</v>
      </c>
      <c r="B144" s="65" t="s">
        <v>1137</v>
      </c>
      <c r="C144" s="134" t="s">
        <v>2372</v>
      </c>
      <c r="D144" s="192">
        <v>0</v>
      </c>
      <c r="E144" s="192"/>
      <c r="F144" s="71" t="str">
        <f t="shared" si="1"/>
        <v>-</v>
      </c>
      <c r="G144" s="66"/>
      <c r="H144" s="66"/>
      <c r="I144" s="66"/>
      <c r="J144" s="66"/>
      <c r="K144" s="66"/>
      <c r="L144" s="66"/>
      <c r="M144" s="66"/>
      <c r="N144" s="66"/>
      <c r="O144" s="66"/>
      <c r="P144" s="66"/>
      <c r="Q144" s="66"/>
      <c r="R144" s="66"/>
      <c r="S144" s="66"/>
      <c r="T144" s="66"/>
      <c r="U144" s="66"/>
      <c r="V144" s="66"/>
      <c r="W144" s="66"/>
    </row>
    <row r="145" spans="1:23" ht="12.75" customHeight="1" x14ac:dyDescent="0.2">
      <c r="A145" s="70" t="s">
        <v>2373</v>
      </c>
      <c r="B145" s="65" t="s">
        <v>939</v>
      </c>
      <c r="C145" s="134" t="s">
        <v>2373</v>
      </c>
      <c r="D145" s="192">
        <v>0</v>
      </c>
      <c r="E145" s="192"/>
      <c r="F145" s="71" t="str">
        <f t="shared" si="1"/>
        <v>-</v>
      </c>
      <c r="G145" s="66"/>
      <c r="H145" s="66"/>
      <c r="I145" s="66"/>
      <c r="J145" s="66"/>
      <c r="K145" s="66"/>
      <c r="L145" s="66"/>
      <c r="M145" s="66"/>
      <c r="N145" s="66"/>
      <c r="O145" s="66"/>
      <c r="P145" s="66"/>
      <c r="Q145" s="66"/>
      <c r="R145" s="66"/>
      <c r="S145" s="66"/>
      <c r="T145" s="66"/>
      <c r="U145" s="66"/>
      <c r="V145" s="66"/>
      <c r="W145" s="66"/>
    </row>
    <row r="146" spans="1:23" ht="12.75" customHeight="1" x14ac:dyDescent="0.2">
      <c r="A146" s="70" t="s">
        <v>2374</v>
      </c>
      <c r="B146" s="65" t="s">
        <v>2375</v>
      </c>
      <c r="C146" s="134" t="s">
        <v>2374</v>
      </c>
      <c r="D146" s="192">
        <v>0</v>
      </c>
      <c r="E146" s="192"/>
      <c r="F146" s="71" t="str">
        <f t="shared" si="1"/>
        <v>-</v>
      </c>
      <c r="G146" s="66"/>
      <c r="H146" s="66"/>
      <c r="I146" s="66"/>
      <c r="J146" s="66"/>
      <c r="K146" s="66"/>
      <c r="L146" s="66"/>
      <c r="M146" s="66"/>
      <c r="N146" s="66"/>
      <c r="O146" s="66"/>
      <c r="P146" s="66"/>
      <c r="Q146" s="66"/>
      <c r="R146" s="66"/>
      <c r="S146" s="66"/>
      <c r="T146" s="66"/>
      <c r="U146" s="66"/>
      <c r="V146" s="66"/>
      <c r="W146" s="66"/>
    </row>
    <row r="147" spans="1:23" ht="12.75" customHeight="1" x14ac:dyDescent="0.2">
      <c r="A147" s="70" t="s">
        <v>2376</v>
      </c>
      <c r="B147" s="65" t="s">
        <v>2377</v>
      </c>
      <c r="C147" s="134" t="s">
        <v>2376</v>
      </c>
      <c r="D147" s="79">
        <f t="shared" ref="D147:E147" si="24">SUM(D148:D150)+SUM(D159:D163)-D164</f>
        <v>2256.11</v>
      </c>
      <c r="E147" s="79">
        <f t="shared" si="24"/>
        <v>2765.48</v>
      </c>
      <c r="F147" s="71">
        <f t="shared" si="1"/>
        <v>122.57735660052036</v>
      </c>
      <c r="G147" s="66"/>
      <c r="H147" s="66"/>
      <c r="I147" s="66"/>
      <c r="J147" s="66"/>
      <c r="K147" s="66"/>
      <c r="L147" s="66"/>
      <c r="M147" s="66"/>
      <c r="N147" s="66"/>
      <c r="O147" s="66"/>
      <c r="P147" s="66"/>
      <c r="Q147" s="66"/>
      <c r="R147" s="66"/>
      <c r="S147" s="66"/>
      <c r="T147" s="66"/>
      <c r="U147" s="66"/>
      <c r="V147" s="66"/>
      <c r="W147" s="66"/>
    </row>
    <row r="148" spans="1:23" ht="12.75" customHeight="1" x14ac:dyDescent="0.2">
      <c r="A148" s="70" t="s">
        <v>2378</v>
      </c>
      <c r="B148" s="65" t="s">
        <v>2379</v>
      </c>
      <c r="C148" s="134" t="s">
        <v>2378</v>
      </c>
      <c r="D148" s="192">
        <v>0</v>
      </c>
      <c r="E148" s="192"/>
      <c r="F148" s="71" t="str">
        <f t="shared" si="1"/>
        <v>-</v>
      </c>
      <c r="G148" s="66"/>
      <c r="H148" s="66"/>
      <c r="I148" s="66"/>
      <c r="J148" s="66"/>
      <c r="K148" s="66"/>
      <c r="L148" s="66"/>
      <c r="M148" s="66"/>
      <c r="N148" s="66"/>
      <c r="O148" s="66"/>
      <c r="P148" s="66"/>
      <c r="Q148" s="66"/>
      <c r="R148" s="66"/>
      <c r="S148" s="66"/>
      <c r="T148" s="66"/>
      <c r="U148" s="66"/>
      <c r="V148" s="66"/>
      <c r="W148" s="66"/>
    </row>
    <row r="149" spans="1:23" ht="12.75" customHeight="1" x14ac:dyDescent="0.2">
      <c r="A149" s="70" t="s">
        <v>2380</v>
      </c>
      <c r="B149" s="65" t="s">
        <v>2381</v>
      </c>
      <c r="C149" s="134" t="s">
        <v>2380</v>
      </c>
      <c r="D149" s="192">
        <v>0</v>
      </c>
      <c r="E149" s="192"/>
      <c r="F149" s="71" t="str">
        <f t="shared" si="1"/>
        <v>-</v>
      </c>
      <c r="G149" s="66"/>
      <c r="H149" s="66"/>
      <c r="I149" s="66"/>
      <c r="J149" s="66"/>
      <c r="K149" s="66"/>
      <c r="L149" s="66"/>
      <c r="M149" s="66"/>
      <c r="N149" s="66"/>
      <c r="O149" s="66"/>
      <c r="P149" s="66"/>
      <c r="Q149" s="66"/>
      <c r="R149" s="66"/>
      <c r="S149" s="66"/>
      <c r="T149" s="66"/>
      <c r="U149" s="66"/>
      <c r="V149" s="66"/>
      <c r="W149" s="66"/>
    </row>
    <row r="150" spans="1:23" ht="24" x14ac:dyDescent="0.2">
      <c r="A150" s="70" t="s">
        <v>2382</v>
      </c>
      <c r="B150" s="65" t="s">
        <v>2383</v>
      </c>
      <c r="C150" s="134" t="s">
        <v>2382</v>
      </c>
      <c r="D150" s="79">
        <f t="shared" ref="D150:E150" si="25">SUM(D151:D158)</f>
        <v>0</v>
      </c>
      <c r="E150" s="79">
        <f t="shared" si="25"/>
        <v>0</v>
      </c>
      <c r="F150" s="71" t="str">
        <f t="shared" si="1"/>
        <v>-</v>
      </c>
      <c r="G150" s="66"/>
      <c r="H150" s="66"/>
      <c r="I150" s="66"/>
      <c r="J150" s="66"/>
      <c r="K150" s="66"/>
      <c r="L150" s="66"/>
      <c r="M150" s="66"/>
      <c r="N150" s="66"/>
      <c r="O150" s="66"/>
      <c r="P150" s="66"/>
      <c r="Q150" s="66"/>
      <c r="R150" s="66"/>
      <c r="S150" s="66"/>
      <c r="T150" s="66"/>
      <c r="U150" s="66"/>
      <c r="V150" s="66"/>
      <c r="W150" s="66"/>
    </row>
    <row r="151" spans="1:23" ht="12.75" customHeight="1" x14ac:dyDescent="0.2">
      <c r="A151" s="70" t="s">
        <v>2384</v>
      </c>
      <c r="B151" s="65" t="s">
        <v>2385</v>
      </c>
      <c r="C151" s="134" t="s">
        <v>2384</v>
      </c>
      <c r="D151" s="192">
        <v>0</v>
      </c>
      <c r="E151" s="192"/>
      <c r="F151" s="71" t="str">
        <f t="shared" si="1"/>
        <v>-</v>
      </c>
      <c r="G151" s="66"/>
      <c r="H151" s="66"/>
      <c r="I151" s="66"/>
      <c r="J151" s="66"/>
      <c r="K151" s="66"/>
      <c r="L151" s="66"/>
      <c r="M151" s="66"/>
      <c r="N151" s="66"/>
      <c r="O151" s="66"/>
      <c r="P151" s="66"/>
      <c r="Q151" s="66"/>
      <c r="R151" s="66"/>
      <c r="S151" s="66"/>
      <c r="T151" s="66"/>
      <c r="U151" s="66"/>
      <c r="V151" s="66"/>
      <c r="W151" s="66"/>
    </row>
    <row r="152" spans="1:23" ht="12.75" customHeight="1" x14ac:dyDescent="0.2">
      <c r="A152" s="70" t="s">
        <v>2386</v>
      </c>
      <c r="B152" s="65" t="s">
        <v>2387</v>
      </c>
      <c r="C152" s="134" t="s">
        <v>2386</v>
      </c>
      <c r="D152" s="192">
        <v>0</v>
      </c>
      <c r="E152" s="192"/>
      <c r="F152" s="71" t="str">
        <f t="shared" si="1"/>
        <v>-</v>
      </c>
      <c r="G152" s="66"/>
      <c r="H152" s="66"/>
      <c r="I152" s="66"/>
      <c r="J152" s="66"/>
      <c r="K152" s="66"/>
      <c r="L152" s="66"/>
      <c r="M152" s="66"/>
      <c r="N152" s="66"/>
      <c r="O152" s="66"/>
      <c r="P152" s="66"/>
      <c r="Q152" s="66"/>
      <c r="R152" s="66"/>
      <c r="S152" s="66"/>
      <c r="T152" s="66"/>
      <c r="U152" s="66"/>
      <c r="V152" s="66"/>
      <c r="W152" s="66"/>
    </row>
    <row r="153" spans="1:23" ht="24" x14ac:dyDescent="0.2">
      <c r="A153" s="70" t="s">
        <v>2388</v>
      </c>
      <c r="B153" s="65" t="s">
        <v>2389</v>
      </c>
      <c r="C153" s="134" t="s">
        <v>2388</v>
      </c>
      <c r="D153" s="192">
        <v>0</v>
      </c>
      <c r="E153" s="192"/>
      <c r="F153" s="71" t="str">
        <f t="shared" si="1"/>
        <v>-</v>
      </c>
      <c r="G153" s="66"/>
      <c r="H153" s="66"/>
      <c r="I153" s="66"/>
      <c r="J153" s="66"/>
      <c r="K153" s="66"/>
      <c r="L153" s="66"/>
      <c r="M153" s="66"/>
      <c r="N153" s="66"/>
      <c r="O153" s="66"/>
      <c r="P153" s="66"/>
      <c r="Q153" s="66"/>
      <c r="R153" s="66"/>
      <c r="S153" s="66"/>
      <c r="T153" s="66"/>
      <c r="U153" s="66"/>
      <c r="V153" s="66"/>
      <c r="W153" s="66"/>
    </row>
    <row r="154" spans="1:23" ht="12.75" customHeight="1" x14ac:dyDescent="0.2">
      <c r="A154" s="70" t="s">
        <v>2390</v>
      </c>
      <c r="B154" s="65" t="s">
        <v>2391</v>
      </c>
      <c r="C154" s="134" t="s">
        <v>2390</v>
      </c>
      <c r="D154" s="192">
        <v>0</v>
      </c>
      <c r="E154" s="192"/>
      <c r="F154" s="71" t="str">
        <f t="shared" si="1"/>
        <v>-</v>
      </c>
      <c r="G154" s="66"/>
      <c r="H154" s="66"/>
      <c r="I154" s="66"/>
      <c r="J154" s="66"/>
      <c r="K154" s="66"/>
      <c r="L154" s="66"/>
      <c r="M154" s="66"/>
      <c r="N154" s="66"/>
      <c r="O154" s="66"/>
      <c r="P154" s="66"/>
      <c r="Q154" s="66"/>
      <c r="R154" s="66"/>
      <c r="S154" s="66"/>
      <c r="T154" s="66"/>
      <c r="U154" s="66"/>
      <c r="V154" s="66"/>
      <c r="W154" s="66"/>
    </row>
    <row r="155" spans="1:23" ht="24" x14ac:dyDescent="0.2">
      <c r="A155" s="70" t="s">
        <v>2392</v>
      </c>
      <c r="B155" s="65" t="s">
        <v>2393</v>
      </c>
      <c r="C155" s="134" t="s">
        <v>2392</v>
      </c>
      <c r="D155" s="192">
        <v>0</v>
      </c>
      <c r="E155" s="192"/>
      <c r="F155" s="71" t="str">
        <f t="shared" si="1"/>
        <v>-</v>
      </c>
      <c r="G155" s="66"/>
      <c r="H155" s="66"/>
      <c r="I155" s="66"/>
      <c r="J155" s="66"/>
      <c r="K155" s="66"/>
      <c r="L155" s="66"/>
      <c r="M155" s="66"/>
      <c r="N155" s="66"/>
      <c r="O155" s="66"/>
      <c r="P155" s="66"/>
      <c r="Q155" s="66"/>
      <c r="R155" s="66"/>
      <c r="S155" s="66"/>
      <c r="T155" s="66"/>
      <c r="U155" s="66"/>
      <c r="V155" s="66"/>
      <c r="W155" s="66"/>
    </row>
    <row r="156" spans="1:23" ht="24" x14ac:dyDescent="0.2">
      <c r="A156" s="70" t="s">
        <v>2394</v>
      </c>
      <c r="B156" s="65" t="s">
        <v>2395</v>
      </c>
      <c r="C156" s="134" t="s">
        <v>2394</v>
      </c>
      <c r="D156" s="192">
        <v>0</v>
      </c>
      <c r="E156" s="192"/>
      <c r="F156" s="71" t="str">
        <f t="shared" si="1"/>
        <v>-</v>
      </c>
      <c r="G156" s="66"/>
      <c r="H156" s="66"/>
      <c r="I156" s="66"/>
      <c r="J156" s="66"/>
      <c r="K156" s="66"/>
      <c r="L156" s="66"/>
      <c r="M156" s="66"/>
      <c r="N156" s="66"/>
      <c r="O156" s="66"/>
      <c r="P156" s="66"/>
      <c r="Q156" s="66"/>
      <c r="R156" s="66"/>
      <c r="S156" s="66"/>
      <c r="T156" s="66"/>
      <c r="U156" s="66"/>
      <c r="V156" s="66"/>
      <c r="W156" s="66"/>
    </row>
    <row r="157" spans="1:23" ht="24" x14ac:dyDescent="0.2">
      <c r="A157" s="70" t="s">
        <v>2396</v>
      </c>
      <c r="B157" s="65" t="s">
        <v>2397</v>
      </c>
      <c r="C157" s="134" t="s">
        <v>2396</v>
      </c>
      <c r="D157" s="192">
        <v>0</v>
      </c>
      <c r="E157" s="192"/>
      <c r="F157" s="71" t="str">
        <f t="shared" si="1"/>
        <v>-</v>
      </c>
      <c r="G157" s="66"/>
      <c r="H157" s="66"/>
      <c r="I157" s="66"/>
      <c r="J157" s="66"/>
      <c r="K157" s="66"/>
      <c r="L157" s="66"/>
      <c r="M157" s="66"/>
      <c r="N157" s="66"/>
      <c r="O157" s="66"/>
      <c r="P157" s="66"/>
      <c r="Q157" s="66"/>
      <c r="R157" s="66"/>
      <c r="S157" s="66"/>
      <c r="T157" s="66"/>
      <c r="U157" s="66"/>
      <c r="V157" s="66"/>
      <c r="W157" s="66"/>
    </row>
    <row r="158" spans="1:23" ht="12" x14ac:dyDescent="0.2">
      <c r="A158" s="70" t="s">
        <v>2398</v>
      </c>
      <c r="B158" s="65" t="s">
        <v>2399</v>
      </c>
      <c r="C158" s="134" t="s">
        <v>2398</v>
      </c>
      <c r="D158" s="192">
        <v>0</v>
      </c>
      <c r="E158" s="192"/>
      <c r="F158" s="71" t="str">
        <f t="shared" si="1"/>
        <v>-</v>
      </c>
      <c r="G158" s="66"/>
      <c r="H158" s="66"/>
      <c r="I158" s="66"/>
      <c r="J158" s="66"/>
      <c r="K158" s="66"/>
      <c r="L158" s="66"/>
      <c r="M158" s="66"/>
      <c r="N158" s="66"/>
      <c r="O158" s="66"/>
      <c r="P158" s="66"/>
      <c r="Q158" s="66"/>
      <c r="R158" s="66"/>
      <c r="S158" s="66"/>
      <c r="T158" s="66"/>
      <c r="U158" s="66"/>
      <c r="V158" s="66"/>
      <c r="W158" s="66"/>
    </row>
    <row r="159" spans="1:23" ht="12.75" customHeight="1" x14ac:dyDescent="0.2">
      <c r="A159" s="70" t="s">
        <v>2400</v>
      </c>
      <c r="B159" s="65" t="s">
        <v>2401</v>
      </c>
      <c r="C159" s="134" t="s">
        <v>2400</v>
      </c>
      <c r="D159" s="192">
        <v>0</v>
      </c>
      <c r="E159" s="192"/>
      <c r="F159" s="71" t="str">
        <f t="shared" si="1"/>
        <v>-</v>
      </c>
      <c r="G159" s="137"/>
      <c r="H159" s="66"/>
      <c r="I159" s="66"/>
      <c r="J159" s="66"/>
      <c r="K159" s="66"/>
      <c r="L159" s="66"/>
      <c r="M159" s="66"/>
      <c r="N159" s="66"/>
      <c r="O159" s="66"/>
      <c r="P159" s="66"/>
      <c r="Q159" s="66"/>
      <c r="R159" s="66"/>
      <c r="S159" s="66"/>
      <c r="T159" s="66"/>
      <c r="U159" s="66"/>
      <c r="V159" s="66"/>
      <c r="W159" s="66"/>
    </row>
    <row r="160" spans="1:23" ht="24" x14ac:dyDescent="0.2">
      <c r="A160" s="70" t="s">
        <v>2402</v>
      </c>
      <c r="B160" s="182" t="s">
        <v>2403</v>
      </c>
      <c r="C160" s="134" t="s">
        <v>2402</v>
      </c>
      <c r="D160" s="192">
        <v>0</v>
      </c>
      <c r="E160" s="192"/>
      <c r="F160" s="71" t="str">
        <f t="shared" si="1"/>
        <v>-</v>
      </c>
      <c r="G160" s="66"/>
      <c r="H160" s="66"/>
      <c r="I160" s="66"/>
      <c r="J160" s="66"/>
      <c r="K160" s="66"/>
      <c r="L160" s="66"/>
      <c r="M160" s="66"/>
      <c r="N160" s="66"/>
      <c r="O160" s="66"/>
      <c r="P160" s="66"/>
      <c r="Q160" s="66"/>
      <c r="R160" s="66"/>
      <c r="S160" s="66"/>
      <c r="T160" s="66"/>
      <c r="U160" s="66"/>
      <c r="V160" s="66"/>
      <c r="W160" s="66"/>
    </row>
    <row r="161" spans="1:23" ht="24" x14ac:dyDescent="0.2">
      <c r="A161" s="70" t="s">
        <v>2404</v>
      </c>
      <c r="B161" s="65" t="s">
        <v>2405</v>
      </c>
      <c r="C161" s="134" t="s">
        <v>2404</v>
      </c>
      <c r="D161" s="192">
        <v>2256.11</v>
      </c>
      <c r="E161" s="192">
        <v>2765.48</v>
      </c>
      <c r="F161" s="71">
        <f t="shared" si="1"/>
        <v>122.57735660052036</v>
      </c>
      <c r="G161" s="66"/>
      <c r="H161" s="66"/>
      <c r="I161" s="66"/>
      <c r="J161" s="66"/>
      <c r="K161" s="66"/>
      <c r="L161" s="66"/>
      <c r="M161" s="66"/>
      <c r="N161" s="66"/>
      <c r="O161" s="66"/>
      <c r="P161" s="66"/>
      <c r="Q161" s="66"/>
      <c r="R161" s="66"/>
      <c r="S161" s="66"/>
      <c r="T161" s="66"/>
      <c r="U161" s="66"/>
      <c r="V161" s="66"/>
      <c r="W161" s="66"/>
    </row>
    <row r="162" spans="1:23" ht="24" x14ac:dyDescent="0.2">
      <c r="A162" s="70" t="s">
        <v>2406</v>
      </c>
      <c r="B162" s="65" t="s">
        <v>2407</v>
      </c>
      <c r="C162" s="134" t="s">
        <v>2406</v>
      </c>
      <c r="D162" s="192">
        <v>0</v>
      </c>
      <c r="E162" s="192"/>
      <c r="F162" s="71" t="str">
        <f t="shared" si="1"/>
        <v>-</v>
      </c>
      <c r="G162" s="66"/>
      <c r="H162" s="66"/>
      <c r="I162" s="66"/>
      <c r="J162" s="66"/>
      <c r="K162" s="66"/>
      <c r="L162" s="66"/>
      <c r="M162" s="66"/>
      <c r="N162" s="66"/>
      <c r="O162" s="66"/>
      <c r="P162" s="66"/>
      <c r="Q162" s="66"/>
      <c r="R162" s="66"/>
      <c r="S162" s="66"/>
      <c r="T162" s="66"/>
      <c r="U162" s="66"/>
      <c r="V162" s="66"/>
      <c r="W162" s="66"/>
    </row>
    <row r="163" spans="1:23" ht="12.75" customHeight="1" x14ac:dyDescent="0.2">
      <c r="A163" s="70" t="s">
        <v>2408</v>
      </c>
      <c r="B163" s="65" t="s">
        <v>2409</v>
      </c>
      <c r="C163" s="134" t="s">
        <v>2408</v>
      </c>
      <c r="D163" s="192">
        <v>0</v>
      </c>
      <c r="E163" s="192"/>
      <c r="F163" s="71" t="str">
        <f t="shared" si="1"/>
        <v>-</v>
      </c>
      <c r="G163" s="66"/>
      <c r="H163" s="66"/>
      <c r="I163" s="66"/>
      <c r="J163" s="66"/>
      <c r="K163" s="66"/>
      <c r="L163" s="66"/>
      <c r="M163" s="66"/>
      <c r="N163" s="66"/>
      <c r="O163" s="66"/>
      <c r="P163" s="66"/>
      <c r="Q163" s="66"/>
      <c r="R163" s="66"/>
      <c r="S163" s="66"/>
      <c r="T163" s="66"/>
      <c r="U163" s="66"/>
      <c r="V163" s="66"/>
      <c r="W163" s="66"/>
    </row>
    <row r="164" spans="1:23" ht="12.75" customHeight="1" x14ac:dyDescent="0.2">
      <c r="A164" s="70" t="s">
        <v>2410</v>
      </c>
      <c r="B164" s="65" t="s">
        <v>2411</v>
      </c>
      <c r="C164" s="134" t="s">
        <v>2410</v>
      </c>
      <c r="D164" s="192">
        <v>0</v>
      </c>
      <c r="E164" s="192"/>
      <c r="F164" s="71" t="str">
        <f t="shared" si="1"/>
        <v>-</v>
      </c>
      <c r="G164" s="66"/>
      <c r="H164" s="66"/>
      <c r="I164" s="66"/>
      <c r="J164" s="66"/>
      <c r="K164" s="66"/>
      <c r="L164" s="66"/>
      <c r="M164" s="66"/>
      <c r="N164" s="66"/>
      <c r="O164" s="66"/>
      <c r="P164" s="66"/>
      <c r="Q164" s="66"/>
      <c r="R164" s="66"/>
      <c r="S164" s="66"/>
      <c r="T164" s="66"/>
      <c r="U164" s="66"/>
      <c r="V164" s="66"/>
      <c r="W164" s="66"/>
    </row>
    <row r="165" spans="1:23" ht="12.75" customHeight="1" x14ac:dyDescent="0.2">
      <c r="A165" s="70" t="s">
        <v>2412</v>
      </c>
      <c r="B165" s="65" t="s">
        <v>2413</v>
      </c>
      <c r="C165" s="134" t="s">
        <v>2412</v>
      </c>
      <c r="D165" s="79">
        <f t="shared" ref="D165:E165" si="26">SUM(D166:D169)-D170</f>
        <v>0</v>
      </c>
      <c r="E165" s="79">
        <f t="shared" si="26"/>
        <v>0</v>
      </c>
      <c r="F165" s="71" t="str">
        <f t="shared" si="1"/>
        <v>-</v>
      </c>
      <c r="G165" s="66"/>
      <c r="H165" s="66"/>
      <c r="I165" s="66"/>
      <c r="J165" s="66"/>
      <c r="K165" s="66"/>
      <c r="L165" s="66"/>
      <c r="M165" s="66"/>
      <c r="N165" s="66"/>
      <c r="O165" s="66"/>
      <c r="P165" s="66"/>
      <c r="Q165" s="66"/>
      <c r="R165" s="66"/>
      <c r="S165" s="66"/>
      <c r="T165" s="66"/>
      <c r="U165" s="66"/>
      <c r="V165" s="66"/>
      <c r="W165" s="66"/>
    </row>
    <row r="166" spans="1:23" ht="12.75" customHeight="1" x14ac:dyDescent="0.2">
      <c r="A166" s="70" t="s">
        <v>2414</v>
      </c>
      <c r="B166" s="65" t="s">
        <v>2415</v>
      </c>
      <c r="C166" s="134" t="s">
        <v>2414</v>
      </c>
      <c r="D166" s="192">
        <v>0</v>
      </c>
      <c r="E166" s="192"/>
      <c r="F166" s="71" t="str">
        <f t="shared" si="1"/>
        <v>-</v>
      </c>
      <c r="G166" s="66"/>
      <c r="H166" s="66"/>
      <c r="I166" s="66"/>
      <c r="J166" s="66"/>
      <c r="K166" s="66"/>
      <c r="L166" s="66"/>
      <c r="M166" s="66"/>
      <c r="N166" s="66"/>
      <c r="O166" s="66"/>
      <c r="P166" s="66"/>
      <c r="Q166" s="66"/>
      <c r="R166" s="66"/>
      <c r="S166" s="66"/>
      <c r="T166" s="66"/>
      <c r="U166" s="66"/>
      <c r="V166" s="66"/>
      <c r="W166" s="66"/>
    </row>
    <row r="167" spans="1:23" ht="12.75" customHeight="1" x14ac:dyDescent="0.2">
      <c r="A167" s="70" t="s">
        <v>2416</v>
      </c>
      <c r="B167" s="65" t="s">
        <v>2417</v>
      </c>
      <c r="C167" s="134" t="s">
        <v>2416</v>
      </c>
      <c r="D167" s="192">
        <v>0</v>
      </c>
      <c r="E167" s="192"/>
      <c r="F167" s="71" t="str">
        <f t="shared" si="1"/>
        <v>-</v>
      </c>
      <c r="G167" s="66"/>
      <c r="H167" s="66"/>
      <c r="I167" s="66"/>
      <c r="J167" s="66"/>
      <c r="K167" s="66"/>
      <c r="L167" s="66"/>
      <c r="M167" s="66"/>
      <c r="N167" s="66"/>
      <c r="O167" s="66"/>
      <c r="P167" s="66"/>
      <c r="Q167" s="66"/>
      <c r="R167" s="66"/>
      <c r="S167" s="66"/>
      <c r="T167" s="66"/>
      <c r="U167" s="66"/>
      <c r="V167" s="66"/>
      <c r="W167" s="66"/>
    </row>
    <row r="168" spans="1:23" ht="12.75" customHeight="1" x14ac:dyDescent="0.2">
      <c r="A168" s="70" t="s">
        <v>2418</v>
      </c>
      <c r="B168" s="65" t="s">
        <v>2419</v>
      </c>
      <c r="C168" s="134" t="s">
        <v>2418</v>
      </c>
      <c r="D168" s="192">
        <v>0</v>
      </c>
      <c r="E168" s="192"/>
      <c r="F168" s="71" t="str">
        <f t="shared" si="1"/>
        <v>-</v>
      </c>
      <c r="G168" s="66"/>
      <c r="H168" s="66"/>
      <c r="I168" s="66"/>
      <c r="J168" s="66"/>
      <c r="K168" s="66"/>
      <c r="L168" s="66"/>
      <c r="M168" s="66"/>
      <c r="N168" s="66"/>
      <c r="O168" s="66"/>
      <c r="P168" s="66"/>
      <c r="Q168" s="66"/>
      <c r="R168" s="66"/>
      <c r="S168" s="66"/>
      <c r="T168" s="66"/>
      <c r="U168" s="66"/>
      <c r="V168" s="66"/>
      <c r="W168" s="66"/>
    </row>
    <row r="169" spans="1:23" ht="12.75" customHeight="1" x14ac:dyDescent="0.2">
      <c r="A169" s="70" t="s">
        <v>2420</v>
      </c>
      <c r="B169" s="65" t="s">
        <v>2421</v>
      </c>
      <c r="C169" s="134" t="s">
        <v>2420</v>
      </c>
      <c r="D169" s="192">
        <v>0</v>
      </c>
      <c r="E169" s="192"/>
      <c r="F169" s="71" t="str">
        <f t="shared" si="1"/>
        <v>-</v>
      </c>
      <c r="G169" s="66"/>
      <c r="H169" s="66"/>
      <c r="I169" s="66"/>
      <c r="J169" s="66"/>
      <c r="K169" s="66"/>
      <c r="L169" s="66"/>
      <c r="M169" s="66"/>
      <c r="N169" s="66"/>
      <c r="O169" s="66"/>
      <c r="P169" s="66"/>
      <c r="Q169" s="66"/>
      <c r="R169" s="66"/>
      <c r="S169" s="66"/>
      <c r="T169" s="66"/>
      <c r="U169" s="66"/>
      <c r="V169" s="66"/>
      <c r="W169" s="66"/>
    </row>
    <row r="170" spans="1:23" ht="12.75" customHeight="1" x14ac:dyDescent="0.2">
      <c r="A170" s="70" t="s">
        <v>2422</v>
      </c>
      <c r="B170" s="65" t="s">
        <v>2423</v>
      </c>
      <c r="C170" s="134" t="s">
        <v>2422</v>
      </c>
      <c r="D170" s="192">
        <v>0</v>
      </c>
      <c r="E170" s="192"/>
      <c r="F170" s="71" t="str">
        <f t="shared" si="1"/>
        <v>-</v>
      </c>
      <c r="G170" s="66"/>
      <c r="H170" s="66"/>
      <c r="I170" s="66"/>
      <c r="J170" s="66"/>
      <c r="K170" s="66"/>
      <c r="L170" s="66"/>
      <c r="M170" s="66"/>
      <c r="N170" s="66"/>
      <c r="O170" s="66"/>
      <c r="P170" s="66"/>
      <c r="Q170" s="66"/>
      <c r="R170" s="66"/>
      <c r="S170" s="66"/>
      <c r="T170" s="66"/>
      <c r="U170" s="66"/>
      <c r="V170" s="66"/>
      <c r="W170" s="66"/>
    </row>
    <row r="171" spans="1:23" ht="24" x14ac:dyDescent="0.2">
      <c r="A171" s="70" t="s">
        <v>1251</v>
      </c>
      <c r="B171" s="65" t="s">
        <v>2424</v>
      </c>
      <c r="C171" s="134" t="s">
        <v>1251</v>
      </c>
      <c r="D171" s="79">
        <f t="shared" ref="D171:E171" si="27">SUM(D172:D174)</f>
        <v>77694.69</v>
      </c>
      <c r="E171" s="79">
        <f t="shared" si="27"/>
        <v>0</v>
      </c>
      <c r="F171" s="71">
        <f t="shared" si="1"/>
        <v>0</v>
      </c>
      <c r="G171" s="66"/>
      <c r="H171" s="66"/>
      <c r="I171" s="66"/>
      <c r="J171" s="66"/>
      <c r="K171" s="66"/>
      <c r="L171" s="66"/>
      <c r="M171" s="66"/>
      <c r="N171" s="66"/>
      <c r="O171" s="66"/>
      <c r="P171" s="66"/>
      <c r="Q171" s="66"/>
      <c r="R171" s="66"/>
      <c r="S171" s="66"/>
      <c r="T171" s="66"/>
      <c r="U171" s="66"/>
      <c r="V171" s="66"/>
      <c r="W171" s="66"/>
    </row>
    <row r="172" spans="1:23" ht="12.75" customHeight="1" x14ac:dyDescent="0.2">
      <c r="A172" s="70" t="s">
        <v>2425</v>
      </c>
      <c r="B172" s="65" t="s">
        <v>2426</v>
      </c>
      <c r="C172" s="134" t="s">
        <v>2425</v>
      </c>
      <c r="D172" s="192">
        <v>0</v>
      </c>
      <c r="E172" s="192"/>
      <c r="F172" s="71" t="str">
        <f t="shared" si="1"/>
        <v>-</v>
      </c>
      <c r="G172" s="66"/>
      <c r="H172" s="66"/>
      <c r="I172" s="66"/>
      <c r="J172" s="66"/>
      <c r="K172" s="66"/>
      <c r="L172" s="66"/>
      <c r="M172" s="66"/>
      <c r="N172" s="66"/>
      <c r="O172" s="66"/>
      <c r="P172" s="66"/>
      <c r="Q172" s="66"/>
      <c r="R172" s="66"/>
      <c r="S172" s="66"/>
      <c r="T172" s="66"/>
      <c r="U172" s="66"/>
      <c r="V172" s="66"/>
      <c r="W172" s="66"/>
    </row>
    <row r="173" spans="1:23" ht="12.75" customHeight="1" x14ac:dyDescent="0.2">
      <c r="A173" s="70" t="s">
        <v>2427</v>
      </c>
      <c r="B173" s="65" t="s">
        <v>2428</v>
      </c>
      <c r="C173" s="134" t="s">
        <v>2427</v>
      </c>
      <c r="D173" s="192">
        <v>0</v>
      </c>
      <c r="E173" s="192"/>
      <c r="F173" s="71" t="str">
        <f t="shared" si="1"/>
        <v>-</v>
      </c>
      <c r="G173" s="66"/>
      <c r="H173" s="66"/>
      <c r="I173" s="66"/>
      <c r="J173" s="66"/>
      <c r="K173" s="66"/>
      <c r="L173" s="66"/>
      <c r="M173" s="66"/>
      <c r="N173" s="66"/>
      <c r="O173" s="66"/>
      <c r="P173" s="66"/>
      <c r="Q173" s="66"/>
      <c r="R173" s="66"/>
      <c r="S173" s="66"/>
      <c r="T173" s="66"/>
      <c r="U173" s="66"/>
      <c r="V173" s="66"/>
      <c r="W173" s="66"/>
    </row>
    <row r="174" spans="1:23" ht="12" x14ac:dyDescent="0.2">
      <c r="A174" s="70" t="s">
        <v>2429</v>
      </c>
      <c r="B174" s="65" t="s">
        <v>2430</v>
      </c>
      <c r="C174" s="134" t="s">
        <v>2429</v>
      </c>
      <c r="D174" s="192">
        <v>77694.69</v>
      </c>
      <c r="E174" s="192"/>
      <c r="F174" s="71">
        <f t="shared" si="1"/>
        <v>0</v>
      </c>
      <c r="G174" s="66"/>
      <c r="H174" s="66"/>
      <c r="I174" s="66"/>
      <c r="J174" s="66"/>
      <c r="K174" s="66"/>
      <c r="L174" s="66"/>
      <c r="M174" s="66"/>
      <c r="N174" s="66"/>
      <c r="O174" s="66"/>
      <c r="P174" s="66"/>
      <c r="Q174" s="66"/>
      <c r="R174" s="66"/>
      <c r="S174" s="66"/>
      <c r="T174" s="66"/>
      <c r="U174" s="66"/>
      <c r="V174" s="66"/>
      <c r="W174" s="66"/>
    </row>
    <row r="175" spans="1:23" s="46" customFormat="1" ht="20.100000000000001" customHeight="1" x14ac:dyDescent="0.2">
      <c r="A175" s="372" t="s">
        <v>2431</v>
      </c>
      <c r="B175" s="373"/>
      <c r="C175" s="166"/>
      <c r="D175" s="52"/>
      <c r="E175" s="52"/>
      <c r="F175" s="44"/>
      <c r="G175" s="42"/>
      <c r="H175" s="42"/>
      <c r="I175" s="42"/>
      <c r="J175" s="42"/>
      <c r="K175" s="42"/>
      <c r="L175" s="42"/>
      <c r="M175" s="42"/>
      <c r="N175" s="42"/>
      <c r="O175" s="42"/>
      <c r="P175" s="42"/>
      <c r="Q175" s="42"/>
      <c r="R175" s="42"/>
      <c r="S175" s="42"/>
      <c r="T175" s="42"/>
      <c r="U175" s="42"/>
      <c r="V175" s="42"/>
      <c r="W175" s="42"/>
    </row>
    <row r="176" spans="1:23" ht="12.75" customHeight="1" x14ac:dyDescent="0.2">
      <c r="A176" s="70"/>
      <c r="B176" s="65" t="s">
        <v>2432</v>
      </c>
      <c r="C176" s="134" t="s">
        <v>2433</v>
      </c>
      <c r="D176" s="79">
        <f>D177+D251</f>
        <v>451233.06999999995</v>
      </c>
      <c r="E176" s="79">
        <f>E177+E251</f>
        <v>375764.3</v>
      </c>
      <c r="F176" s="71">
        <f t="shared" si="1"/>
        <v>83.274991347597833</v>
      </c>
      <c r="G176" s="66"/>
      <c r="H176" s="66"/>
      <c r="I176" s="66"/>
      <c r="J176" s="66"/>
      <c r="K176" s="66"/>
      <c r="L176" s="66"/>
      <c r="M176" s="66"/>
      <c r="N176" s="66"/>
      <c r="O176" s="66"/>
      <c r="P176" s="66"/>
      <c r="Q176" s="66"/>
      <c r="R176" s="66"/>
      <c r="S176" s="66"/>
      <c r="T176" s="66"/>
      <c r="U176" s="66"/>
      <c r="V176" s="66"/>
      <c r="W176" s="66"/>
    </row>
    <row r="177" spans="1:23" ht="12.75" customHeight="1" x14ac:dyDescent="0.2">
      <c r="A177" s="70" t="s">
        <v>2434</v>
      </c>
      <c r="B177" s="65" t="s">
        <v>2435</v>
      </c>
      <c r="C177" s="134" t="s">
        <v>2434</v>
      </c>
      <c r="D177" s="79">
        <f>D178+D197+D203+D219+D247+D248</f>
        <v>294503.65999999997</v>
      </c>
      <c r="E177" s="79">
        <f>E178+E197+E203+E219+E247+E248</f>
        <v>251682.38999999998</v>
      </c>
      <c r="F177" s="71">
        <f t="shared" si="1"/>
        <v>85.4598513308799</v>
      </c>
      <c r="G177" s="66"/>
      <c r="H177" s="66"/>
      <c r="I177" s="66"/>
      <c r="J177" s="66"/>
      <c r="K177" s="66"/>
      <c r="L177" s="66"/>
      <c r="M177" s="66"/>
      <c r="N177" s="66"/>
      <c r="O177" s="66"/>
      <c r="P177" s="66"/>
      <c r="Q177" s="66"/>
      <c r="R177" s="66"/>
      <c r="S177" s="66"/>
      <c r="T177" s="66"/>
      <c r="U177" s="66"/>
      <c r="V177" s="66"/>
      <c r="W177" s="66"/>
    </row>
    <row r="178" spans="1:23" ht="12.75" customHeight="1" x14ac:dyDescent="0.2">
      <c r="A178" s="70" t="s">
        <v>2436</v>
      </c>
      <c r="B178" s="65" t="s">
        <v>2437</v>
      </c>
      <c r="C178" s="134" t="s">
        <v>2436</v>
      </c>
      <c r="D178" s="79">
        <f>SUM(D179:D181)+D185+D186+SUM(D194:D196)</f>
        <v>82579.199999999997</v>
      </c>
      <c r="E178" s="79">
        <f>SUM(E179:E181)+E185+E186+SUM(E194:E196)</f>
        <v>84800.03</v>
      </c>
      <c r="F178" s="71">
        <f t="shared" si="1"/>
        <v>102.68933339145936</v>
      </c>
      <c r="G178" s="66"/>
      <c r="H178" s="66"/>
      <c r="I178" s="66"/>
      <c r="J178" s="66"/>
      <c r="K178" s="66"/>
      <c r="L178" s="66"/>
      <c r="M178" s="66"/>
      <c r="N178" s="66"/>
      <c r="O178" s="66"/>
      <c r="P178" s="66"/>
      <c r="Q178" s="66"/>
      <c r="R178" s="66"/>
      <c r="S178" s="66"/>
      <c r="T178" s="66"/>
      <c r="U178" s="66"/>
      <c r="V178" s="66"/>
      <c r="W178" s="66"/>
    </row>
    <row r="179" spans="1:23" ht="12.75" customHeight="1" x14ac:dyDescent="0.2">
      <c r="A179" s="70" t="s">
        <v>2438</v>
      </c>
      <c r="B179" s="65" t="s">
        <v>2439</v>
      </c>
      <c r="C179" s="134" t="s">
        <v>2438</v>
      </c>
      <c r="D179" s="192">
        <v>78904.100000000006</v>
      </c>
      <c r="E179" s="192">
        <v>80474.28</v>
      </c>
      <c r="F179" s="71">
        <f t="shared" si="1"/>
        <v>101.98998531128294</v>
      </c>
      <c r="G179" s="66"/>
      <c r="H179" s="66"/>
      <c r="I179" s="66"/>
      <c r="J179" s="66"/>
      <c r="K179" s="66"/>
      <c r="L179" s="66"/>
      <c r="M179" s="66"/>
      <c r="N179" s="66"/>
      <c r="O179" s="66"/>
      <c r="P179" s="66"/>
      <c r="Q179" s="66"/>
      <c r="R179" s="66"/>
      <c r="S179" s="66"/>
      <c r="T179" s="66"/>
      <c r="U179" s="66"/>
      <c r="V179" s="66"/>
      <c r="W179" s="66"/>
    </row>
    <row r="180" spans="1:23" ht="12.75" customHeight="1" x14ac:dyDescent="0.2">
      <c r="A180" s="70" t="s">
        <v>2440</v>
      </c>
      <c r="B180" s="65" t="s">
        <v>2441</v>
      </c>
      <c r="C180" s="134" t="s">
        <v>2440</v>
      </c>
      <c r="D180" s="192">
        <v>3562.2</v>
      </c>
      <c r="E180" s="192">
        <v>4236.76</v>
      </c>
      <c r="F180" s="71">
        <f t="shared" si="1"/>
        <v>118.93661220594016</v>
      </c>
      <c r="G180" s="66"/>
      <c r="H180" s="66"/>
      <c r="I180" s="66"/>
      <c r="J180" s="66"/>
      <c r="K180" s="66"/>
      <c r="L180" s="66"/>
      <c r="M180" s="66"/>
      <c r="N180" s="66"/>
      <c r="O180" s="66"/>
      <c r="P180" s="66"/>
      <c r="Q180" s="66"/>
      <c r="R180" s="66"/>
      <c r="S180" s="66"/>
      <c r="T180" s="66"/>
      <c r="U180" s="66"/>
      <c r="V180" s="66"/>
      <c r="W180" s="66"/>
    </row>
    <row r="181" spans="1:23" ht="12.75" customHeight="1" x14ac:dyDescent="0.2">
      <c r="A181" s="70" t="s">
        <v>2442</v>
      </c>
      <c r="B181" s="65" t="s">
        <v>2443</v>
      </c>
      <c r="C181" s="134" t="s">
        <v>2442</v>
      </c>
      <c r="D181" s="79">
        <f t="shared" ref="D181:E181" si="28">SUM(D182:D184)</f>
        <v>0</v>
      </c>
      <c r="E181" s="79">
        <f t="shared" si="28"/>
        <v>88.99</v>
      </c>
      <c r="F181" s="71" t="str">
        <f t="shared" si="1"/>
        <v>-</v>
      </c>
      <c r="G181" s="66"/>
      <c r="H181" s="66"/>
      <c r="I181" s="66"/>
      <c r="J181" s="66"/>
      <c r="K181" s="66"/>
      <c r="L181" s="66"/>
      <c r="M181" s="66"/>
      <c r="N181" s="66"/>
      <c r="O181" s="66"/>
      <c r="P181" s="66"/>
      <c r="Q181" s="66"/>
      <c r="R181" s="66"/>
      <c r="S181" s="66"/>
      <c r="T181" s="66"/>
      <c r="U181" s="66"/>
      <c r="V181" s="66"/>
      <c r="W181" s="66"/>
    </row>
    <row r="182" spans="1:23" ht="12.75" customHeight="1" x14ac:dyDescent="0.2">
      <c r="A182" s="70" t="s">
        <v>2444</v>
      </c>
      <c r="B182" s="65" t="s">
        <v>2445</v>
      </c>
      <c r="C182" s="134" t="s">
        <v>2444</v>
      </c>
      <c r="D182" s="192">
        <v>0</v>
      </c>
      <c r="E182" s="192"/>
      <c r="F182" s="71" t="str">
        <f t="shared" si="1"/>
        <v>-</v>
      </c>
      <c r="G182" s="66"/>
      <c r="H182" s="66"/>
      <c r="I182" s="66"/>
      <c r="J182" s="66"/>
      <c r="K182" s="66"/>
      <c r="L182" s="66"/>
      <c r="M182" s="66"/>
      <c r="N182" s="66"/>
      <c r="O182" s="66"/>
      <c r="P182" s="66"/>
      <c r="Q182" s="66"/>
      <c r="R182" s="66"/>
      <c r="S182" s="66"/>
      <c r="T182" s="66"/>
      <c r="U182" s="66"/>
      <c r="V182" s="66"/>
      <c r="W182" s="66"/>
    </row>
    <row r="183" spans="1:23" ht="12.75" customHeight="1" x14ac:dyDescent="0.2">
      <c r="A183" s="70" t="s">
        <v>2446</v>
      </c>
      <c r="B183" s="65" t="s">
        <v>2447</v>
      </c>
      <c r="C183" s="134" t="s">
        <v>2446</v>
      </c>
      <c r="D183" s="192">
        <v>0</v>
      </c>
      <c r="E183" s="192"/>
      <c r="F183" s="71" t="str">
        <f t="shared" si="1"/>
        <v>-</v>
      </c>
      <c r="G183" s="66"/>
      <c r="H183" s="66"/>
      <c r="I183" s="66"/>
      <c r="J183" s="66"/>
      <c r="K183" s="66"/>
      <c r="L183" s="66"/>
      <c r="M183" s="66"/>
      <c r="N183" s="66"/>
      <c r="O183" s="66"/>
      <c r="P183" s="66"/>
      <c r="Q183" s="66"/>
      <c r="R183" s="66"/>
      <c r="S183" s="66"/>
      <c r="T183" s="66"/>
      <c r="U183" s="66"/>
      <c r="V183" s="66"/>
      <c r="W183" s="66"/>
    </row>
    <row r="184" spans="1:23" ht="12.75" customHeight="1" x14ac:dyDescent="0.2">
      <c r="A184" s="70" t="s">
        <v>2448</v>
      </c>
      <c r="B184" s="65" t="s">
        <v>2449</v>
      </c>
      <c r="C184" s="134" t="s">
        <v>2448</v>
      </c>
      <c r="D184" s="192">
        <v>0</v>
      </c>
      <c r="E184" s="192">
        <v>88.99</v>
      </c>
      <c r="F184" s="71" t="str">
        <f t="shared" si="1"/>
        <v>-</v>
      </c>
      <c r="G184" s="66"/>
      <c r="H184" s="66"/>
      <c r="I184" s="66"/>
      <c r="J184" s="66"/>
      <c r="K184" s="66"/>
      <c r="L184" s="66"/>
      <c r="M184" s="66"/>
      <c r="N184" s="66"/>
      <c r="O184" s="66"/>
      <c r="P184" s="66"/>
      <c r="Q184" s="66"/>
      <c r="R184" s="66"/>
      <c r="S184" s="66"/>
      <c r="T184" s="66"/>
      <c r="U184" s="66"/>
      <c r="V184" s="66"/>
      <c r="W184" s="66"/>
    </row>
    <row r="185" spans="1:23" ht="12.75" customHeight="1" x14ac:dyDescent="0.2">
      <c r="A185" s="70" t="s">
        <v>2450</v>
      </c>
      <c r="B185" s="65" t="s">
        <v>2451</v>
      </c>
      <c r="C185" s="134" t="s">
        <v>2450</v>
      </c>
      <c r="D185" s="192">
        <v>0</v>
      </c>
      <c r="E185" s="192"/>
      <c r="F185" s="71" t="str">
        <f t="shared" si="1"/>
        <v>-</v>
      </c>
      <c r="G185" s="66"/>
      <c r="H185" s="66"/>
      <c r="I185" s="66"/>
      <c r="J185" s="66"/>
      <c r="K185" s="66"/>
      <c r="L185" s="66"/>
      <c r="M185" s="66"/>
      <c r="N185" s="66"/>
      <c r="O185" s="66"/>
      <c r="P185" s="66"/>
      <c r="Q185" s="66"/>
      <c r="R185" s="66"/>
      <c r="S185" s="66"/>
      <c r="T185" s="66"/>
      <c r="U185" s="66"/>
      <c r="V185" s="66"/>
      <c r="W185" s="66"/>
    </row>
    <row r="186" spans="1:23" ht="24" x14ac:dyDescent="0.2">
      <c r="A186" s="70" t="s">
        <v>2452</v>
      </c>
      <c r="B186" s="65" t="s">
        <v>2453</v>
      </c>
      <c r="C186" s="134" t="s">
        <v>2452</v>
      </c>
      <c r="D186" s="79">
        <f>SUM(D187:D193)</f>
        <v>0</v>
      </c>
      <c r="E186" s="79">
        <f>SUM(E187:E193)</f>
        <v>0</v>
      </c>
      <c r="F186" s="71" t="str">
        <f>IF(D186&gt;0,IF(E186/D186&gt;=100,"&gt;&gt;100",E186/D186*100),"-")</f>
        <v>-</v>
      </c>
      <c r="G186" s="66"/>
      <c r="H186" s="66"/>
      <c r="I186" s="66"/>
      <c r="J186" s="66"/>
      <c r="K186" s="66"/>
      <c r="L186" s="66"/>
      <c r="M186" s="66"/>
      <c r="N186" s="66"/>
      <c r="O186" s="66"/>
      <c r="P186" s="66"/>
      <c r="Q186" s="66"/>
      <c r="R186" s="66"/>
      <c r="S186" s="66"/>
      <c r="T186" s="66"/>
      <c r="U186" s="66"/>
      <c r="V186" s="66"/>
      <c r="W186" s="66"/>
    </row>
    <row r="187" spans="1:23" ht="12" x14ac:dyDescent="0.2">
      <c r="A187" s="70" t="s">
        <v>2454</v>
      </c>
      <c r="B187" s="65" t="s">
        <v>2455</v>
      </c>
      <c r="C187" s="134" t="s">
        <v>2454</v>
      </c>
      <c r="D187" s="192"/>
      <c r="E187" s="192"/>
      <c r="F187" s="71" t="str">
        <f t="shared" ref="F187:F193" si="29">IF(D187&gt;0,IF(E187/D187&gt;=100,"&gt;&gt;100",E187/D187*100),"-")</f>
        <v>-</v>
      </c>
      <c r="G187" s="66"/>
      <c r="H187" s="66"/>
      <c r="I187" s="66"/>
      <c r="J187" s="66"/>
      <c r="K187" s="66"/>
      <c r="L187" s="66"/>
      <c r="M187" s="66"/>
      <c r="N187" s="66"/>
      <c r="O187" s="66"/>
      <c r="P187" s="66"/>
      <c r="Q187" s="66"/>
      <c r="R187" s="66"/>
      <c r="S187" s="66"/>
      <c r="T187" s="66"/>
      <c r="U187" s="66"/>
      <c r="V187" s="66"/>
      <c r="W187" s="66"/>
    </row>
    <row r="188" spans="1:23" ht="24" x14ac:dyDescent="0.2">
      <c r="A188" s="70" t="s">
        <v>2456</v>
      </c>
      <c r="B188" s="65" t="s">
        <v>2457</v>
      </c>
      <c r="C188" s="134" t="s">
        <v>2456</v>
      </c>
      <c r="D188" s="192"/>
      <c r="E188" s="192"/>
      <c r="F188" s="71" t="str">
        <f t="shared" si="29"/>
        <v>-</v>
      </c>
      <c r="G188" s="66"/>
      <c r="H188" s="66"/>
      <c r="I188" s="66"/>
      <c r="J188" s="66"/>
      <c r="K188" s="66"/>
      <c r="L188" s="66"/>
      <c r="M188" s="66"/>
      <c r="N188" s="66"/>
      <c r="O188" s="66"/>
      <c r="P188" s="66"/>
      <c r="Q188" s="66"/>
      <c r="R188" s="66"/>
      <c r="S188" s="66"/>
      <c r="T188" s="66"/>
      <c r="U188" s="66"/>
      <c r="V188" s="66"/>
      <c r="W188" s="66"/>
    </row>
    <row r="189" spans="1:23" ht="12" x14ac:dyDescent="0.2">
      <c r="A189" s="70" t="s">
        <v>2458</v>
      </c>
      <c r="B189" s="65" t="s">
        <v>2459</v>
      </c>
      <c r="C189" s="134" t="s">
        <v>2458</v>
      </c>
      <c r="D189" s="192"/>
      <c r="E189" s="192"/>
      <c r="F189" s="71" t="str">
        <f t="shared" si="29"/>
        <v>-</v>
      </c>
      <c r="G189" s="66"/>
      <c r="H189" s="66"/>
      <c r="I189" s="66"/>
      <c r="J189" s="66"/>
      <c r="K189" s="66"/>
      <c r="L189" s="66"/>
      <c r="M189" s="66"/>
      <c r="N189" s="66"/>
      <c r="O189" s="66"/>
      <c r="P189" s="66"/>
      <c r="Q189" s="66"/>
      <c r="R189" s="66"/>
      <c r="S189" s="66"/>
      <c r="T189" s="66"/>
      <c r="U189" s="66"/>
      <c r="V189" s="66"/>
      <c r="W189" s="66"/>
    </row>
    <row r="190" spans="1:23" ht="12" x14ac:dyDescent="0.2">
      <c r="A190" s="70" t="s">
        <v>2460</v>
      </c>
      <c r="B190" s="65" t="s">
        <v>2461</v>
      </c>
      <c r="C190" s="134" t="s">
        <v>2460</v>
      </c>
      <c r="D190" s="192"/>
      <c r="E190" s="192"/>
      <c r="F190" s="71" t="str">
        <f t="shared" si="29"/>
        <v>-</v>
      </c>
      <c r="G190" s="66"/>
      <c r="H190" s="66"/>
      <c r="I190" s="66"/>
      <c r="J190" s="66"/>
      <c r="K190" s="66"/>
      <c r="L190" s="66"/>
      <c r="M190" s="66"/>
      <c r="N190" s="66"/>
      <c r="O190" s="66"/>
      <c r="P190" s="66"/>
      <c r="Q190" s="66"/>
      <c r="R190" s="66"/>
      <c r="S190" s="66"/>
      <c r="T190" s="66"/>
      <c r="U190" s="66"/>
      <c r="V190" s="66"/>
      <c r="W190" s="66"/>
    </row>
    <row r="191" spans="1:23" ht="24" x14ac:dyDescent="0.2">
      <c r="A191" s="70" t="s">
        <v>2462</v>
      </c>
      <c r="B191" s="65" t="s">
        <v>2463</v>
      </c>
      <c r="C191" s="134" t="s">
        <v>2462</v>
      </c>
      <c r="D191" s="192"/>
      <c r="E191" s="192"/>
      <c r="F191" s="71" t="str">
        <f t="shared" si="29"/>
        <v>-</v>
      </c>
      <c r="G191" s="66"/>
      <c r="H191" s="66"/>
      <c r="I191" s="66"/>
      <c r="J191" s="66"/>
      <c r="K191" s="66"/>
      <c r="L191" s="66"/>
      <c r="M191" s="66"/>
      <c r="N191" s="66"/>
      <c r="O191" s="66"/>
      <c r="P191" s="66"/>
      <c r="Q191" s="66"/>
      <c r="R191" s="66"/>
      <c r="S191" s="66"/>
      <c r="T191" s="66"/>
      <c r="U191" s="66"/>
      <c r="V191" s="66"/>
      <c r="W191" s="66"/>
    </row>
    <row r="192" spans="1:23" ht="24" x14ac:dyDescent="0.2">
      <c r="A192" s="70" t="s">
        <v>2464</v>
      </c>
      <c r="B192" s="65" t="s">
        <v>2465</v>
      </c>
      <c r="C192" s="134" t="s">
        <v>2464</v>
      </c>
      <c r="D192" s="192"/>
      <c r="E192" s="192"/>
      <c r="F192" s="71" t="str">
        <f t="shared" si="29"/>
        <v>-</v>
      </c>
      <c r="G192" s="66"/>
      <c r="H192" s="66"/>
      <c r="I192" s="66"/>
      <c r="J192" s="66"/>
      <c r="K192" s="66"/>
      <c r="L192" s="66"/>
      <c r="M192" s="66"/>
      <c r="N192" s="66"/>
      <c r="O192" s="66"/>
      <c r="P192" s="66"/>
      <c r="Q192" s="66"/>
      <c r="R192" s="66"/>
      <c r="S192" s="66"/>
      <c r="T192" s="66"/>
      <c r="U192" s="66"/>
      <c r="V192" s="66"/>
      <c r="W192" s="66"/>
    </row>
    <row r="193" spans="1:23" ht="12" x14ac:dyDescent="0.2">
      <c r="A193" s="70" t="s">
        <v>2466</v>
      </c>
      <c r="B193" s="65" t="s">
        <v>2467</v>
      </c>
      <c r="C193" s="134" t="s">
        <v>2466</v>
      </c>
      <c r="D193" s="192"/>
      <c r="E193" s="192"/>
      <c r="F193" s="71" t="str">
        <f t="shared" si="29"/>
        <v>-</v>
      </c>
      <c r="G193" s="66"/>
      <c r="H193" s="66"/>
      <c r="I193" s="66"/>
      <c r="J193" s="66"/>
      <c r="K193" s="66"/>
      <c r="L193" s="66"/>
      <c r="M193" s="66"/>
      <c r="N193" s="66"/>
      <c r="O193" s="66"/>
      <c r="P193" s="66"/>
      <c r="Q193" s="66"/>
      <c r="R193" s="66"/>
      <c r="S193" s="66"/>
      <c r="T193" s="66"/>
      <c r="U193" s="66"/>
      <c r="V193" s="66"/>
      <c r="W193" s="66"/>
    </row>
    <row r="194" spans="1:23" ht="12.75" customHeight="1" x14ac:dyDescent="0.2">
      <c r="A194" s="70" t="s">
        <v>2468</v>
      </c>
      <c r="B194" s="65" t="s">
        <v>2469</v>
      </c>
      <c r="C194" s="134" t="s">
        <v>2468</v>
      </c>
      <c r="D194" s="192">
        <v>0</v>
      </c>
      <c r="E194" s="192"/>
      <c r="F194" s="71" t="str">
        <f t="shared" si="1"/>
        <v>-</v>
      </c>
      <c r="G194" s="66"/>
      <c r="H194" s="66"/>
      <c r="I194" s="66"/>
      <c r="J194" s="66"/>
      <c r="K194" s="66"/>
      <c r="L194" s="66"/>
      <c r="M194" s="66"/>
      <c r="N194" s="66"/>
      <c r="O194" s="66"/>
      <c r="P194" s="66"/>
      <c r="Q194" s="66"/>
      <c r="R194" s="66"/>
      <c r="S194" s="66"/>
      <c r="T194" s="66"/>
      <c r="U194" s="66"/>
      <c r="V194" s="66"/>
      <c r="W194" s="66"/>
    </row>
    <row r="195" spans="1:23" ht="12.75" customHeight="1" x14ac:dyDescent="0.2">
      <c r="A195" s="70" t="s">
        <v>2470</v>
      </c>
      <c r="B195" s="65" t="s">
        <v>2471</v>
      </c>
      <c r="C195" s="134" t="s">
        <v>2470</v>
      </c>
      <c r="D195" s="192">
        <v>0</v>
      </c>
      <c r="E195" s="192"/>
      <c r="F195" s="71" t="str">
        <f t="shared" si="1"/>
        <v>-</v>
      </c>
      <c r="G195" s="66"/>
      <c r="H195" s="66"/>
      <c r="I195" s="66"/>
      <c r="J195" s="66"/>
      <c r="K195" s="66"/>
      <c r="L195" s="66"/>
      <c r="M195" s="66"/>
      <c r="N195" s="66"/>
      <c r="O195" s="66"/>
      <c r="P195" s="66"/>
      <c r="Q195" s="66"/>
      <c r="R195" s="66"/>
      <c r="S195" s="66"/>
      <c r="T195" s="66"/>
      <c r="U195" s="66"/>
      <c r="V195" s="66"/>
      <c r="W195" s="66"/>
    </row>
    <row r="196" spans="1:23" ht="12.75" customHeight="1" x14ac:dyDescent="0.2">
      <c r="A196" s="70" t="s">
        <v>2472</v>
      </c>
      <c r="B196" s="65" t="s">
        <v>2473</v>
      </c>
      <c r="C196" s="134" t="s">
        <v>2472</v>
      </c>
      <c r="D196" s="192">
        <v>112.9</v>
      </c>
      <c r="E196" s="192"/>
      <c r="F196" s="71">
        <f t="shared" si="1"/>
        <v>0</v>
      </c>
      <c r="G196" s="66"/>
      <c r="H196" s="66"/>
      <c r="I196" s="66"/>
      <c r="J196" s="66"/>
      <c r="K196" s="66"/>
      <c r="L196" s="66"/>
      <c r="M196" s="66"/>
      <c r="N196" s="66"/>
      <c r="O196" s="66"/>
      <c r="P196" s="66"/>
      <c r="Q196" s="66"/>
      <c r="R196" s="66"/>
      <c r="S196" s="66"/>
      <c r="T196" s="66"/>
      <c r="U196" s="66"/>
      <c r="V196" s="66"/>
      <c r="W196" s="66"/>
    </row>
    <row r="197" spans="1:23" ht="12.75" customHeight="1" x14ac:dyDescent="0.2">
      <c r="A197" s="70" t="s">
        <v>2474</v>
      </c>
      <c r="B197" s="65" t="s">
        <v>2475</v>
      </c>
      <c r="C197" s="134" t="s">
        <v>2474</v>
      </c>
      <c r="D197" s="79">
        <f>SUM(D198:D202)</f>
        <v>0</v>
      </c>
      <c r="E197" s="79">
        <f>SUM(E198:E202)</f>
        <v>0</v>
      </c>
      <c r="F197" s="71" t="str">
        <f t="shared" si="1"/>
        <v>-</v>
      </c>
      <c r="G197" s="66"/>
      <c r="H197" s="66"/>
      <c r="I197" s="66"/>
      <c r="J197" s="66"/>
      <c r="K197" s="66"/>
      <c r="L197" s="66"/>
      <c r="M197" s="66"/>
      <c r="N197" s="66"/>
      <c r="O197" s="66"/>
      <c r="P197" s="66"/>
      <c r="Q197" s="66"/>
      <c r="R197" s="66"/>
      <c r="S197" s="66"/>
      <c r="T197" s="66"/>
      <c r="U197" s="66"/>
      <c r="V197" s="66"/>
      <c r="W197" s="66"/>
    </row>
    <row r="198" spans="1:23" ht="12.75" customHeight="1" x14ac:dyDescent="0.2">
      <c r="A198" s="70" t="s">
        <v>2476</v>
      </c>
      <c r="B198" s="65" t="s">
        <v>2477</v>
      </c>
      <c r="C198" s="134" t="s">
        <v>2476</v>
      </c>
      <c r="D198" s="192"/>
      <c r="E198" s="192"/>
      <c r="F198" s="71" t="str">
        <f t="shared" si="1"/>
        <v>-</v>
      </c>
      <c r="G198" s="66"/>
      <c r="H198" s="66"/>
      <c r="I198" s="66"/>
      <c r="J198" s="66"/>
      <c r="K198" s="66"/>
      <c r="L198" s="66"/>
      <c r="M198" s="66"/>
      <c r="N198" s="66"/>
      <c r="O198" s="66"/>
      <c r="P198" s="66"/>
      <c r="Q198" s="66"/>
      <c r="R198" s="66"/>
      <c r="S198" s="66"/>
      <c r="T198" s="66"/>
      <c r="U198" s="66"/>
      <c r="V198" s="66"/>
      <c r="W198" s="66"/>
    </row>
    <row r="199" spans="1:23" ht="12.75" customHeight="1" x14ac:dyDescent="0.2">
      <c r="A199" s="70" t="s">
        <v>2478</v>
      </c>
      <c r="B199" s="65" t="s">
        <v>2479</v>
      </c>
      <c r="C199" s="134" t="s">
        <v>2478</v>
      </c>
      <c r="D199" s="192"/>
      <c r="E199" s="192"/>
      <c r="F199" s="71" t="str">
        <f t="shared" ref="F199:F202" si="30">IF(D199&gt;0,IF(E199/D199&gt;=100,"&gt;&gt;100",E199/D199*100),"-")</f>
        <v>-</v>
      </c>
      <c r="G199" s="66"/>
      <c r="H199" s="66"/>
      <c r="I199" s="66"/>
      <c r="J199" s="66"/>
      <c r="K199" s="66"/>
      <c r="L199" s="66"/>
      <c r="M199" s="66"/>
      <c r="N199" s="66"/>
      <c r="O199" s="66"/>
      <c r="P199" s="66"/>
      <c r="Q199" s="66"/>
      <c r="R199" s="66"/>
      <c r="S199" s="66"/>
      <c r="T199" s="66"/>
      <c r="U199" s="66"/>
      <c r="V199" s="66"/>
      <c r="W199" s="66"/>
    </row>
    <row r="200" spans="1:23" ht="12.75" customHeight="1" x14ac:dyDescent="0.2">
      <c r="A200" s="70" t="s">
        <v>2480</v>
      </c>
      <c r="B200" s="65" t="s">
        <v>2481</v>
      </c>
      <c r="C200" s="134" t="s">
        <v>2480</v>
      </c>
      <c r="D200" s="192"/>
      <c r="E200" s="192"/>
      <c r="F200" s="71" t="str">
        <f t="shared" si="30"/>
        <v>-</v>
      </c>
      <c r="G200" s="66"/>
      <c r="H200" s="66"/>
      <c r="I200" s="66"/>
      <c r="J200" s="66"/>
      <c r="K200" s="66"/>
      <c r="L200" s="66"/>
      <c r="M200" s="66"/>
      <c r="N200" s="66"/>
      <c r="O200" s="66"/>
      <c r="P200" s="66"/>
      <c r="Q200" s="66"/>
      <c r="R200" s="66"/>
      <c r="S200" s="66"/>
      <c r="T200" s="66"/>
      <c r="U200" s="66"/>
      <c r="V200" s="66"/>
      <c r="W200" s="66"/>
    </row>
    <row r="201" spans="1:23" ht="12.75" customHeight="1" x14ac:dyDescent="0.2">
      <c r="A201" s="70" t="s">
        <v>2482</v>
      </c>
      <c r="B201" s="65" t="s">
        <v>2483</v>
      </c>
      <c r="C201" s="134" t="s">
        <v>2482</v>
      </c>
      <c r="D201" s="192"/>
      <c r="E201" s="192"/>
      <c r="F201" s="71" t="str">
        <f t="shared" si="30"/>
        <v>-</v>
      </c>
      <c r="G201" s="66"/>
      <c r="H201" s="66"/>
      <c r="I201" s="66"/>
      <c r="J201" s="66"/>
      <c r="K201" s="66"/>
      <c r="L201" s="66"/>
      <c r="M201" s="66"/>
      <c r="N201" s="66"/>
      <c r="O201" s="66"/>
      <c r="P201" s="66"/>
      <c r="Q201" s="66"/>
      <c r="R201" s="66"/>
      <c r="S201" s="66"/>
      <c r="T201" s="66"/>
      <c r="U201" s="66"/>
      <c r="V201" s="66"/>
      <c r="W201" s="66"/>
    </row>
    <row r="202" spans="1:23" ht="12.75" customHeight="1" x14ac:dyDescent="0.2">
      <c r="A202" s="70" t="s">
        <v>2484</v>
      </c>
      <c r="B202" s="65" t="s">
        <v>2485</v>
      </c>
      <c r="C202" s="134" t="s">
        <v>2484</v>
      </c>
      <c r="D202" s="192"/>
      <c r="E202" s="192"/>
      <c r="F202" s="71" t="str">
        <f t="shared" si="30"/>
        <v>-</v>
      </c>
      <c r="G202" s="66"/>
      <c r="H202" s="66"/>
      <c r="I202" s="66"/>
      <c r="J202" s="66"/>
      <c r="K202" s="66"/>
      <c r="L202" s="66"/>
      <c r="M202" s="66"/>
      <c r="N202" s="66"/>
      <c r="O202" s="66"/>
      <c r="P202" s="66"/>
      <c r="Q202" s="66"/>
      <c r="R202" s="66"/>
      <c r="S202" s="66"/>
      <c r="T202" s="66"/>
      <c r="U202" s="66"/>
      <c r="V202" s="66"/>
      <c r="W202" s="66"/>
    </row>
    <row r="203" spans="1:23" ht="24" x14ac:dyDescent="0.2">
      <c r="A203" s="70" t="s">
        <v>2486</v>
      </c>
      <c r="B203" s="65" t="s">
        <v>2487</v>
      </c>
      <c r="C203" s="134" t="s">
        <v>2486</v>
      </c>
      <c r="D203" s="79">
        <f t="shared" ref="D203:E203" si="31">D204+D211-D218</f>
        <v>0</v>
      </c>
      <c r="E203" s="79">
        <f t="shared" si="31"/>
        <v>0</v>
      </c>
      <c r="F203" s="71" t="str">
        <f t="shared" si="1"/>
        <v>-</v>
      </c>
      <c r="G203" s="66"/>
      <c r="H203" s="66"/>
      <c r="I203" s="66"/>
      <c r="J203" s="66"/>
      <c r="K203" s="66"/>
      <c r="L203" s="66"/>
      <c r="M203" s="66"/>
      <c r="N203" s="66"/>
      <c r="O203" s="66"/>
      <c r="P203" s="66"/>
      <c r="Q203" s="66"/>
      <c r="R203" s="66"/>
      <c r="S203" s="66"/>
      <c r="T203" s="66"/>
      <c r="U203" s="66"/>
      <c r="V203" s="66"/>
      <c r="W203" s="66"/>
    </row>
    <row r="204" spans="1:23" ht="24" x14ac:dyDescent="0.2">
      <c r="A204" s="70"/>
      <c r="B204" s="65" t="s">
        <v>2488</v>
      </c>
      <c r="C204" s="134" t="s">
        <v>2489</v>
      </c>
      <c r="D204" s="79">
        <f t="shared" ref="D204:E204" si="32">SUM(D205:D210)</f>
        <v>0</v>
      </c>
      <c r="E204" s="79">
        <f t="shared" si="32"/>
        <v>0</v>
      </c>
      <c r="F204" s="71" t="str">
        <f t="shared" si="1"/>
        <v>-</v>
      </c>
      <c r="G204" s="66"/>
      <c r="H204" s="66"/>
      <c r="I204" s="66"/>
      <c r="J204" s="66"/>
      <c r="K204" s="66"/>
      <c r="L204" s="66"/>
      <c r="M204" s="66"/>
      <c r="N204" s="66"/>
      <c r="O204" s="66"/>
      <c r="P204" s="66"/>
      <c r="Q204" s="66"/>
      <c r="R204" s="66"/>
      <c r="S204" s="66"/>
      <c r="T204" s="66"/>
      <c r="U204" s="66"/>
      <c r="V204" s="66"/>
      <c r="W204" s="66"/>
    </row>
    <row r="205" spans="1:23" ht="12.75" customHeight="1" x14ac:dyDescent="0.2">
      <c r="A205" s="70" t="s">
        <v>2490</v>
      </c>
      <c r="B205" s="65" t="s">
        <v>2491</v>
      </c>
      <c r="C205" s="134" t="s">
        <v>2490</v>
      </c>
      <c r="D205" s="192">
        <v>0</v>
      </c>
      <c r="E205" s="192"/>
      <c r="F205" s="71" t="str">
        <f t="shared" si="1"/>
        <v>-</v>
      </c>
      <c r="G205" s="66"/>
      <c r="H205" s="66"/>
      <c r="I205" s="66"/>
      <c r="J205" s="66"/>
      <c r="K205" s="66"/>
      <c r="L205" s="66"/>
      <c r="M205" s="66"/>
      <c r="N205" s="66"/>
      <c r="O205" s="66"/>
      <c r="P205" s="66"/>
      <c r="Q205" s="66"/>
      <c r="R205" s="66"/>
      <c r="S205" s="66"/>
      <c r="T205" s="66"/>
      <c r="U205" s="66"/>
      <c r="V205" s="66"/>
      <c r="W205" s="66"/>
    </row>
    <row r="206" spans="1:23" ht="12.75" customHeight="1" x14ac:dyDescent="0.2">
      <c r="A206" s="70" t="s">
        <v>2492</v>
      </c>
      <c r="B206" s="65" t="s">
        <v>2493</v>
      </c>
      <c r="C206" s="134" t="s">
        <v>2492</v>
      </c>
      <c r="D206" s="192">
        <v>0</v>
      </c>
      <c r="E206" s="192"/>
      <c r="F206" s="71" t="str">
        <f t="shared" si="1"/>
        <v>-</v>
      </c>
      <c r="G206" s="66"/>
      <c r="H206" s="66"/>
      <c r="I206" s="66"/>
      <c r="J206" s="66"/>
      <c r="K206" s="66"/>
      <c r="L206" s="66"/>
      <c r="M206" s="66"/>
      <c r="N206" s="66"/>
      <c r="O206" s="66"/>
      <c r="P206" s="66"/>
      <c r="Q206" s="66"/>
      <c r="R206" s="66"/>
      <c r="S206" s="66"/>
      <c r="T206" s="66"/>
      <c r="U206" s="66"/>
      <c r="V206" s="66"/>
      <c r="W206" s="66"/>
    </row>
    <row r="207" spans="1:23" ht="12.75" customHeight="1" x14ac:dyDescent="0.2">
      <c r="A207" s="70" t="s">
        <v>2494</v>
      </c>
      <c r="B207" s="65" t="s">
        <v>2495</v>
      </c>
      <c r="C207" s="134" t="s">
        <v>2494</v>
      </c>
      <c r="D207" s="192">
        <v>0</v>
      </c>
      <c r="E207" s="192"/>
      <c r="F207" s="71" t="str">
        <f t="shared" si="1"/>
        <v>-</v>
      </c>
      <c r="G207" s="66"/>
      <c r="H207" s="66"/>
      <c r="I207" s="66"/>
      <c r="J207" s="66"/>
      <c r="K207" s="66"/>
      <c r="L207" s="66"/>
      <c r="M207" s="66"/>
      <c r="N207" s="66"/>
      <c r="O207" s="66"/>
      <c r="P207" s="66"/>
      <c r="Q207" s="66"/>
      <c r="R207" s="66"/>
      <c r="S207" s="66"/>
      <c r="T207" s="66"/>
      <c r="U207" s="66"/>
      <c r="V207" s="66"/>
      <c r="W207" s="66"/>
    </row>
    <row r="208" spans="1:23" ht="12.75" customHeight="1" x14ac:dyDescent="0.2">
      <c r="A208" s="70" t="s">
        <v>2496</v>
      </c>
      <c r="B208" s="65" t="s">
        <v>2497</v>
      </c>
      <c r="C208" s="134" t="s">
        <v>2496</v>
      </c>
      <c r="D208" s="192">
        <v>0</v>
      </c>
      <c r="E208" s="192"/>
      <c r="F208" s="71" t="str">
        <f t="shared" si="1"/>
        <v>-</v>
      </c>
      <c r="G208" s="66"/>
      <c r="H208" s="66"/>
      <c r="I208" s="66"/>
      <c r="J208" s="66"/>
      <c r="K208" s="66"/>
      <c r="L208" s="66"/>
      <c r="M208" s="66"/>
      <c r="N208" s="66"/>
      <c r="O208" s="66"/>
      <c r="P208" s="66"/>
      <c r="Q208" s="66"/>
      <c r="R208" s="66"/>
      <c r="S208" s="66"/>
      <c r="T208" s="66"/>
      <c r="U208" s="66"/>
      <c r="V208" s="66"/>
      <c r="W208" s="66"/>
    </row>
    <row r="209" spans="1:23" ht="12.75" customHeight="1" x14ac:dyDescent="0.2">
      <c r="A209" s="70" t="s">
        <v>2498</v>
      </c>
      <c r="B209" s="65" t="s">
        <v>2499</v>
      </c>
      <c r="C209" s="134" t="s">
        <v>2498</v>
      </c>
      <c r="D209" s="192">
        <v>0</v>
      </c>
      <c r="E209" s="192"/>
      <c r="F209" s="71" t="str">
        <f t="shared" si="1"/>
        <v>-</v>
      </c>
      <c r="G209" s="66"/>
      <c r="H209" s="66"/>
      <c r="I209" s="66"/>
      <c r="J209" s="66"/>
      <c r="K209" s="66"/>
      <c r="L209" s="66"/>
      <c r="M209" s="66"/>
      <c r="N209" s="66"/>
      <c r="O209" s="66"/>
      <c r="P209" s="66"/>
      <c r="Q209" s="66"/>
      <c r="R209" s="66"/>
      <c r="S209" s="66"/>
      <c r="T209" s="66"/>
      <c r="U209" s="66"/>
      <c r="V209" s="66"/>
      <c r="W209" s="66"/>
    </row>
    <row r="210" spans="1:23" ht="12.75" customHeight="1" x14ac:dyDescent="0.2">
      <c r="A210" s="70" t="s">
        <v>2500</v>
      </c>
      <c r="B210" s="65" t="s">
        <v>2501</v>
      </c>
      <c r="C210" s="134" t="s">
        <v>2500</v>
      </c>
      <c r="D210" s="192">
        <v>0</v>
      </c>
      <c r="E210" s="192"/>
      <c r="F210" s="71" t="str">
        <f t="shared" si="1"/>
        <v>-</v>
      </c>
      <c r="G210" s="66"/>
      <c r="H210" s="66"/>
      <c r="I210" s="66"/>
      <c r="J210" s="66"/>
      <c r="K210" s="66"/>
      <c r="L210" s="66"/>
      <c r="M210" s="66"/>
      <c r="N210" s="66"/>
      <c r="O210" s="66"/>
      <c r="P210" s="66"/>
      <c r="Q210" s="66"/>
      <c r="R210" s="66"/>
      <c r="S210" s="66"/>
      <c r="T210" s="66"/>
      <c r="U210" s="66"/>
      <c r="V210" s="66"/>
      <c r="W210" s="66"/>
    </row>
    <row r="211" spans="1:23" ht="24" x14ac:dyDescent="0.2">
      <c r="A211" s="70"/>
      <c r="B211" s="65" t="s">
        <v>2502</v>
      </c>
      <c r="C211" s="134" t="s">
        <v>2503</v>
      </c>
      <c r="D211" s="79">
        <f t="shared" ref="D211:E211" si="33">SUM(D212:D217)</f>
        <v>0</v>
      </c>
      <c r="E211" s="79">
        <f t="shared" si="33"/>
        <v>0</v>
      </c>
      <c r="F211" s="71" t="str">
        <f t="shared" si="1"/>
        <v>-</v>
      </c>
      <c r="G211" s="66"/>
      <c r="H211" s="66"/>
      <c r="I211" s="66"/>
      <c r="J211" s="66"/>
      <c r="K211" s="66"/>
      <c r="L211" s="66"/>
      <c r="M211" s="66"/>
      <c r="N211" s="66"/>
      <c r="O211" s="66"/>
      <c r="P211" s="66"/>
      <c r="Q211" s="66"/>
      <c r="R211" s="66"/>
      <c r="S211" s="66"/>
      <c r="T211" s="66"/>
      <c r="U211" s="66"/>
      <c r="V211" s="66"/>
      <c r="W211" s="66"/>
    </row>
    <row r="212" spans="1:23" ht="12.75" customHeight="1" x14ac:dyDescent="0.2">
      <c r="A212" s="70" t="s">
        <v>2504</v>
      </c>
      <c r="B212" s="65" t="s">
        <v>2491</v>
      </c>
      <c r="C212" s="134" t="s">
        <v>2504</v>
      </c>
      <c r="D212" s="192">
        <v>0</v>
      </c>
      <c r="E212" s="192"/>
      <c r="F212" s="71" t="str">
        <f t="shared" si="1"/>
        <v>-</v>
      </c>
      <c r="G212" s="66"/>
      <c r="H212" s="66"/>
      <c r="I212" s="66"/>
      <c r="J212" s="66"/>
      <c r="K212" s="66"/>
      <c r="L212" s="66"/>
      <c r="M212" s="66"/>
      <c r="N212" s="66"/>
      <c r="O212" s="66"/>
      <c r="P212" s="66"/>
      <c r="Q212" s="66"/>
      <c r="R212" s="66"/>
      <c r="S212" s="66"/>
      <c r="T212" s="66"/>
      <c r="U212" s="66"/>
      <c r="V212" s="66"/>
      <c r="W212" s="66"/>
    </row>
    <row r="213" spans="1:23" ht="12.75" customHeight="1" x14ac:dyDescent="0.2">
      <c r="A213" s="70" t="s">
        <v>2505</v>
      </c>
      <c r="B213" s="65" t="s">
        <v>2493</v>
      </c>
      <c r="C213" s="134" t="s">
        <v>2505</v>
      </c>
      <c r="D213" s="192">
        <v>0</v>
      </c>
      <c r="E213" s="192"/>
      <c r="F213" s="71" t="str">
        <f t="shared" si="1"/>
        <v>-</v>
      </c>
      <c r="G213" s="66"/>
      <c r="H213" s="66"/>
      <c r="I213" s="66"/>
      <c r="J213" s="66"/>
      <c r="K213" s="66"/>
      <c r="L213" s="66"/>
      <c r="M213" s="66"/>
      <c r="N213" s="66"/>
      <c r="O213" s="66"/>
      <c r="P213" s="66"/>
      <c r="Q213" s="66"/>
      <c r="R213" s="66"/>
      <c r="S213" s="66"/>
      <c r="T213" s="66"/>
      <c r="U213" s="66"/>
      <c r="V213" s="66"/>
      <c r="W213" s="66"/>
    </row>
    <row r="214" spans="1:23" ht="12.75" customHeight="1" x14ac:dyDescent="0.2">
      <c r="A214" s="70" t="s">
        <v>2506</v>
      </c>
      <c r="B214" s="65" t="s">
        <v>2495</v>
      </c>
      <c r="C214" s="134" t="s">
        <v>2506</v>
      </c>
      <c r="D214" s="192">
        <v>0</v>
      </c>
      <c r="E214" s="192"/>
      <c r="F214" s="71" t="str">
        <f t="shared" si="1"/>
        <v>-</v>
      </c>
      <c r="G214" s="66"/>
      <c r="H214" s="66"/>
      <c r="I214" s="66"/>
      <c r="J214" s="66"/>
      <c r="K214" s="66"/>
      <c r="L214" s="66"/>
      <c r="M214" s="66"/>
      <c r="N214" s="66"/>
      <c r="O214" s="66"/>
      <c r="P214" s="66"/>
      <c r="Q214" s="66"/>
      <c r="R214" s="66"/>
      <c r="S214" s="66"/>
      <c r="T214" s="66"/>
      <c r="U214" s="66"/>
      <c r="V214" s="66"/>
      <c r="W214" s="66"/>
    </row>
    <row r="215" spans="1:23" ht="12.75" customHeight="1" x14ac:dyDescent="0.2">
      <c r="A215" s="70" t="s">
        <v>2507</v>
      </c>
      <c r="B215" s="65" t="s">
        <v>2497</v>
      </c>
      <c r="C215" s="134" t="s">
        <v>2507</v>
      </c>
      <c r="D215" s="192">
        <v>0</v>
      </c>
      <c r="E215" s="192"/>
      <c r="F215" s="71" t="str">
        <f t="shared" si="1"/>
        <v>-</v>
      </c>
      <c r="G215" s="66"/>
      <c r="H215" s="66"/>
      <c r="I215" s="66"/>
      <c r="J215" s="66"/>
      <c r="K215" s="66"/>
      <c r="L215" s="66"/>
      <c r="M215" s="66"/>
      <c r="N215" s="66"/>
      <c r="O215" s="66"/>
      <c r="P215" s="66"/>
      <c r="Q215" s="66"/>
      <c r="R215" s="66"/>
      <c r="S215" s="66"/>
      <c r="T215" s="66"/>
      <c r="U215" s="66"/>
      <c r="V215" s="66"/>
      <c r="W215" s="66"/>
    </row>
    <row r="216" spans="1:23" ht="12.75" customHeight="1" x14ac:dyDescent="0.2">
      <c r="A216" s="70" t="s">
        <v>2508</v>
      </c>
      <c r="B216" s="65" t="s">
        <v>2499</v>
      </c>
      <c r="C216" s="134" t="s">
        <v>2508</v>
      </c>
      <c r="D216" s="192">
        <v>0</v>
      </c>
      <c r="E216" s="192"/>
      <c r="F216" s="71" t="str">
        <f t="shared" si="1"/>
        <v>-</v>
      </c>
      <c r="G216" s="66"/>
      <c r="H216" s="66"/>
      <c r="I216" s="66"/>
      <c r="J216" s="66"/>
      <c r="K216" s="66"/>
      <c r="L216" s="66"/>
      <c r="M216" s="66"/>
      <c r="N216" s="66"/>
      <c r="O216" s="66"/>
      <c r="P216" s="66"/>
      <c r="Q216" s="66"/>
      <c r="R216" s="66"/>
      <c r="S216" s="66"/>
      <c r="T216" s="66"/>
      <c r="U216" s="66"/>
      <c r="V216" s="66"/>
      <c r="W216" s="66"/>
    </row>
    <row r="217" spans="1:23" ht="12.75" customHeight="1" x14ac:dyDescent="0.2">
      <c r="A217" s="70" t="s">
        <v>2509</v>
      </c>
      <c r="B217" s="65" t="s">
        <v>2501</v>
      </c>
      <c r="C217" s="134" t="s">
        <v>2509</v>
      </c>
      <c r="D217" s="192">
        <v>0</v>
      </c>
      <c r="E217" s="192"/>
      <c r="F217" s="71" t="str">
        <f t="shared" si="1"/>
        <v>-</v>
      </c>
      <c r="G217" s="66"/>
      <c r="H217" s="66"/>
      <c r="I217" s="66"/>
      <c r="J217" s="66"/>
      <c r="K217" s="66"/>
      <c r="L217" s="66"/>
      <c r="M217" s="66"/>
      <c r="N217" s="66"/>
      <c r="O217" s="66"/>
      <c r="P217" s="66"/>
      <c r="Q217" s="66"/>
      <c r="R217" s="66"/>
      <c r="S217" s="66"/>
      <c r="T217" s="66"/>
      <c r="U217" s="66"/>
      <c r="V217" s="66"/>
      <c r="W217" s="66"/>
    </row>
    <row r="218" spans="1:23" ht="12.75" customHeight="1" x14ac:dyDescent="0.2">
      <c r="A218" s="70" t="s">
        <v>2510</v>
      </c>
      <c r="B218" s="65" t="s">
        <v>2511</v>
      </c>
      <c r="C218" s="134" t="s">
        <v>2510</v>
      </c>
      <c r="D218" s="192">
        <v>0</v>
      </c>
      <c r="E218" s="192"/>
      <c r="F218" s="71" t="str">
        <f t="shared" si="1"/>
        <v>-</v>
      </c>
      <c r="G218" s="66"/>
      <c r="H218" s="66"/>
      <c r="I218" s="66"/>
      <c r="J218" s="66"/>
      <c r="K218" s="66"/>
      <c r="L218" s="66"/>
      <c r="M218" s="66"/>
      <c r="N218" s="66"/>
      <c r="O218" s="66"/>
      <c r="P218" s="66"/>
      <c r="Q218" s="66"/>
      <c r="R218" s="66"/>
      <c r="S218" s="66"/>
      <c r="T218" s="66"/>
      <c r="U218" s="66"/>
      <c r="V218" s="66"/>
      <c r="W218" s="66"/>
    </row>
    <row r="219" spans="1:23" ht="12.75" customHeight="1" x14ac:dyDescent="0.2">
      <c r="A219" s="70" t="s">
        <v>2512</v>
      </c>
      <c r="B219" s="65" t="s">
        <v>2513</v>
      </c>
      <c r="C219" s="134" t="s">
        <v>2512</v>
      </c>
      <c r="D219" s="79">
        <f t="shared" ref="D219:E219" si="34">D220+D237</f>
        <v>211924.46</v>
      </c>
      <c r="E219" s="79">
        <f t="shared" si="34"/>
        <v>166882.35999999999</v>
      </c>
      <c r="F219" s="71">
        <f t="shared" si="1"/>
        <v>78.746153228372023</v>
      </c>
      <c r="G219" s="66"/>
      <c r="H219" s="66"/>
      <c r="I219" s="66"/>
      <c r="J219" s="66"/>
      <c r="K219" s="66"/>
      <c r="L219" s="66"/>
      <c r="M219" s="66"/>
      <c r="N219" s="66"/>
      <c r="O219" s="66"/>
      <c r="P219" s="66"/>
      <c r="Q219" s="66"/>
      <c r="R219" s="66"/>
      <c r="S219" s="66"/>
      <c r="T219" s="66"/>
      <c r="U219" s="66"/>
      <c r="V219" s="66"/>
      <c r="W219" s="66"/>
    </row>
    <row r="220" spans="1:23" ht="36" x14ac:dyDescent="0.2">
      <c r="A220" s="70"/>
      <c r="B220" s="65" t="s">
        <v>2514</v>
      </c>
      <c r="C220" s="134" t="s">
        <v>2515</v>
      </c>
      <c r="D220" s="79">
        <f t="shared" ref="D220:E220" si="35">SUM(D221:D236)</f>
        <v>211924.46</v>
      </c>
      <c r="E220" s="79">
        <f t="shared" si="35"/>
        <v>166882.35999999999</v>
      </c>
      <c r="F220" s="71">
        <f t="shared" si="1"/>
        <v>78.746153228372023</v>
      </c>
      <c r="G220" s="66"/>
      <c r="H220" s="66"/>
      <c r="I220" s="66"/>
      <c r="J220" s="66"/>
      <c r="K220" s="66"/>
      <c r="L220" s="66"/>
      <c r="M220" s="66"/>
      <c r="N220" s="66"/>
      <c r="O220" s="66"/>
      <c r="P220" s="66"/>
      <c r="Q220" s="66"/>
      <c r="R220" s="66"/>
      <c r="S220" s="66"/>
      <c r="T220" s="66"/>
      <c r="U220" s="66"/>
      <c r="V220" s="66"/>
      <c r="W220" s="66"/>
    </row>
    <row r="221" spans="1:23" ht="12.75" customHeight="1" x14ac:dyDescent="0.2">
      <c r="A221" s="70" t="s">
        <v>2516</v>
      </c>
      <c r="B221" s="65" t="s">
        <v>2517</v>
      </c>
      <c r="C221" s="134" t="s">
        <v>2516</v>
      </c>
      <c r="D221" s="192">
        <v>0</v>
      </c>
      <c r="E221" s="192"/>
      <c r="F221" s="71" t="str">
        <f t="shared" si="1"/>
        <v>-</v>
      </c>
      <c r="G221" s="66"/>
      <c r="H221" s="66"/>
      <c r="I221" s="66"/>
      <c r="J221" s="66"/>
      <c r="K221" s="66"/>
      <c r="L221" s="66"/>
      <c r="M221" s="66"/>
      <c r="N221" s="66"/>
      <c r="O221" s="66"/>
      <c r="P221" s="66"/>
      <c r="Q221" s="66"/>
      <c r="R221" s="66"/>
      <c r="S221" s="66"/>
      <c r="T221" s="66"/>
      <c r="U221" s="66"/>
      <c r="V221" s="66"/>
      <c r="W221" s="66"/>
    </row>
    <row r="222" spans="1:23" ht="12.75" customHeight="1" x14ac:dyDescent="0.2">
      <c r="A222" s="70" t="s">
        <v>2518</v>
      </c>
      <c r="B222" s="65" t="s">
        <v>2519</v>
      </c>
      <c r="C222" s="134" t="s">
        <v>2518</v>
      </c>
      <c r="D222" s="192">
        <v>0</v>
      </c>
      <c r="E222" s="192"/>
      <c r="F222" s="71" t="str">
        <f t="shared" si="1"/>
        <v>-</v>
      </c>
      <c r="G222" s="66"/>
      <c r="H222" s="66"/>
      <c r="I222" s="66"/>
      <c r="J222" s="66"/>
      <c r="K222" s="66"/>
      <c r="L222" s="66"/>
      <c r="M222" s="66"/>
      <c r="N222" s="66"/>
      <c r="O222" s="66"/>
      <c r="P222" s="66"/>
      <c r="Q222" s="66"/>
      <c r="R222" s="66"/>
      <c r="S222" s="66"/>
      <c r="T222" s="66"/>
      <c r="U222" s="66"/>
      <c r="V222" s="66"/>
      <c r="W222" s="66"/>
    </row>
    <row r="223" spans="1:23" ht="12.75" customHeight="1" x14ac:dyDescent="0.2">
      <c r="A223" s="70" t="s">
        <v>2520</v>
      </c>
      <c r="B223" s="65" t="s">
        <v>2521</v>
      </c>
      <c r="C223" s="134" t="s">
        <v>2520</v>
      </c>
      <c r="D223" s="192">
        <v>0</v>
      </c>
      <c r="E223" s="192"/>
      <c r="F223" s="71" t="str">
        <f t="shared" si="1"/>
        <v>-</v>
      </c>
      <c r="G223" s="66"/>
      <c r="H223" s="66"/>
      <c r="I223" s="66"/>
      <c r="J223" s="66"/>
      <c r="K223" s="66"/>
      <c r="L223" s="66"/>
      <c r="M223" s="66"/>
      <c r="N223" s="66"/>
      <c r="O223" s="66"/>
      <c r="P223" s="66"/>
      <c r="Q223" s="66"/>
      <c r="R223" s="66"/>
      <c r="S223" s="66"/>
      <c r="T223" s="66"/>
      <c r="U223" s="66"/>
      <c r="V223" s="66"/>
      <c r="W223" s="66"/>
    </row>
    <row r="224" spans="1:23" ht="12.75" customHeight="1" x14ac:dyDescent="0.2">
      <c r="A224" s="70" t="s">
        <v>2522</v>
      </c>
      <c r="B224" s="65" t="s">
        <v>2523</v>
      </c>
      <c r="C224" s="134" t="s">
        <v>2522</v>
      </c>
      <c r="D224" s="192">
        <v>0</v>
      </c>
      <c r="E224" s="192"/>
      <c r="F224" s="71" t="str">
        <f t="shared" si="1"/>
        <v>-</v>
      </c>
      <c r="G224" s="66"/>
      <c r="H224" s="66"/>
      <c r="I224" s="66"/>
      <c r="J224" s="66"/>
      <c r="K224" s="66"/>
      <c r="L224" s="66"/>
      <c r="M224" s="66"/>
      <c r="N224" s="66"/>
      <c r="O224" s="66"/>
      <c r="P224" s="66"/>
      <c r="Q224" s="66"/>
      <c r="R224" s="66"/>
      <c r="S224" s="66"/>
      <c r="T224" s="66"/>
      <c r="U224" s="66"/>
      <c r="V224" s="66"/>
      <c r="W224" s="66"/>
    </row>
    <row r="225" spans="1:23" ht="12.75" customHeight="1" x14ac:dyDescent="0.2">
      <c r="A225" s="70" t="s">
        <v>2524</v>
      </c>
      <c r="B225" s="65" t="s">
        <v>2525</v>
      </c>
      <c r="C225" s="134" t="s">
        <v>2524</v>
      </c>
      <c r="D225" s="192">
        <v>211924.46</v>
      </c>
      <c r="E225" s="192">
        <v>166882.35999999999</v>
      </c>
      <c r="F225" s="71">
        <f t="shared" si="1"/>
        <v>78.746153228372023</v>
      </c>
      <c r="G225" s="66"/>
      <c r="H225" s="66"/>
      <c r="I225" s="66"/>
      <c r="J225" s="66"/>
      <c r="K225" s="66"/>
      <c r="L225" s="66"/>
      <c r="M225" s="66"/>
      <c r="N225" s="66"/>
      <c r="O225" s="66"/>
      <c r="P225" s="66"/>
      <c r="Q225" s="66"/>
      <c r="R225" s="66"/>
      <c r="S225" s="66"/>
      <c r="T225" s="66"/>
      <c r="U225" s="66"/>
      <c r="V225" s="66"/>
      <c r="W225" s="66"/>
    </row>
    <row r="226" spans="1:23" ht="24" x14ac:dyDescent="0.2">
      <c r="A226" s="70" t="s">
        <v>2526</v>
      </c>
      <c r="B226" s="65" t="s">
        <v>2527</v>
      </c>
      <c r="C226" s="134" t="s">
        <v>2526</v>
      </c>
      <c r="D226" s="192">
        <v>0</v>
      </c>
      <c r="E226" s="192"/>
      <c r="F226" s="71" t="str">
        <f t="shared" si="1"/>
        <v>-</v>
      </c>
      <c r="G226" s="66"/>
      <c r="H226" s="66"/>
      <c r="I226" s="66"/>
      <c r="J226" s="66"/>
      <c r="K226" s="66"/>
      <c r="L226" s="66"/>
      <c r="M226" s="66"/>
      <c r="N226" s="66"/>
      <c r="O226" s="66"/>
      <c r="P226" s="66"/>
      <c r="Q226" s="66"/>
      <c r="R226" s="66"/>
      <c r="S226" s="66"/>
      <c r="T226" s="66"/>
      <c r="U226" s="66"/>
      <c r="V226" s="66"/>
      <c r="W226" s="66"/>
    </row>
    <row r="227" spans="1:23" ht="24" x14ac:dyDescent="0.2">
      <c r="A227" s="70" t="s">
        <v>2528</v>
      </c>
      <c r="B227" s="65" t="s">
        <v>2529</v>
      </c>
      <c r="C227" s="134" t="s">
        <v>2528</v>
      </c>
      <c r="D227" s="192">
        <v>0</v>
      </c>
      <c r="E227" s="192"/>
      <c r="F227" s="71" t="str">
        <f t="shared" si="1"/>
        <v>-</v>
      </c>
      <c r="G227" s="66"/>
      <c r="H227" s="66"/>
      <c r="I227" s="66"/>
      <c r="J227" s="66"/>
      <c r="K227" s="66"/>
      <c r="L227" s="66"/>
      <c r="M227" s="66"/>
      <c r="N227" s="66"/>
      <c r="O227" s="66"/>
      <c r="P227" s="66"/>
      <c r="Q227" s="66"/>
      <c r="R227" s="66"/>
      <c r="S227" s="66"/>
      <c r="T227" s="66"/>
      <c r="U227" s="66"/>
      <c r="V227" s="66"/>
      <c r="W227" s="66"/>
    </row>
    <row r="228" spans="1:23" ht="12.75" customHeight="1" x14ac:dyDescent="0.2">
      <c r="A228" s="70" t="s">
        <v>2530</v>
      </c>
      <c r="B228" s="65" t="s">
        <v>2531</v>
      </c>
      <c r="C228" s="134" t="s">
        <v>2530</v>
      </c>
      <c r="D228" s="192">
        <v>0</v>
      </c>
      <c r="E228" s="192"/>
      <c r="F228" s="71" t="str">
        <f t="shared" si="1"/>
        <v>-</v>
      </c>
      <c r="G228" s="66"/>
      <c r="H228" s="66"/>
      <c r="I228" s="66"/>
      <c r="J228" s="66"/>
      <c r="K228" s="66"/>
      <c r="L228" s="66"/>
      <c r="M228" s="66"/>
      <c r="N228" s="66"/>
      <c r="O228" s="66"/>
      <c r="P228" s="66"/>
      <c r="Q228" s="66"/>
      <c r="R228" s="66"/>
      <c r="S228" s="66"/>
      <c r="T228" s="66"/>
      <c r="U228" s="66"/>
      <c r="V228" s="66"/>
      <c r="W228" s="66"/>
    </row>
    <row r="229" spans="1:23" ht="12.75" customHeight="1" x14ac:dyDescent="0.2">
      <c r="A229" s="70" t="s">
        <v>2532</v>
      </c>
      <c r="B229" s="65" t="s">
        <v>2533</v>
      </c>
      <c r="C229" s="134" t="s">
        <v>2532</v>
      </c>
      <c r="D229" s="192">
        <v>0</v>
      </c>
      <c r="E229" s="192"/>
      <c r="F229" s="71" t="str">
        <f t="shared" si="1"/>
        <v>-</v>
      </c>
      <c r="G229" s="66"/>
      <c r="H229" s="66"/>
      <c r="I229" s="66"/>
      <c r="J229" s="66"/>
      <c r="K229" s="66"/>
      <c r="L229" s="66"/>
      <c r="M229" s="66"/>
      <c r="N229" s="66"/>
      <c r="O229" s="66"/>
      <c r="P229" s="66"/>
      <c r="Q229" s="66"/>
      <c r="R229" s="66"/>
      <c r="S229" s="66"/>
      <c r="T229" s="66"/>
      <c r="U229" s="66"/>
      <c r="V229" s="66"/>
      <c r="W229" s="66"/>
    </row>
    <row r="230" spans="1:23" ht="12.75" customHeight="1" x14ac:dyDescent="0.2">
      <c r="A230" s="70" t="s">
        <v>2534</v>
      </c>
      <c r="B230" s="65" t="s">
        <v>2535</v>
      </c>
      <c r="C230" s="134" t="s">
        <v>2534</v>
      </c>
      <c r="D230" s="192">
        <v>0</v>
      </c>
      <c r="E230" s="192"/>
      <c r="F230" s="71" t="str">
        <f t="shared" si="1"/>
        <v>-</v>
      </c>
      <c r="G230" s="66"/>
      <c r="H230" s="66"/>
      <c r="I230" s="66"/>
      <c r="J230" s="66"/>
      <c r="K230" s="66"/>
      <c r="L230" s="66"/>
      <c r="M230" s="66"/>
      <c r="N230" s="66"/>
      <c r="O230" s="66"/>
      <c r="P230" s="66"/>
      <c r="Q230" s="66"/>
      <c r="R230" s="66"/>
      <c r="S230" s="66"/>
      <c r="T230" s="66"/>
      <c r="U230" s="66"/>
      <c r="V230" s="66"/>
      <c r="W230" s="66"/>
    </row>
    <row r="231" spans="1:23" ht="12.75" customHeight="1" x14ac:dyDescent="0.2">
      <c r="A231" s="70" t="s">
        <v>2536</v>
      </c>
      <c r="B231" s="65" t="s">
        <v>2537</v>
      </c>
      <c r="C231" s="134" t="s">
        <v>2536</v>
      </c>
      <c r="D231" s="192">
        <v>0</v>
      </c>
      <c r="E231" s="192"/>
      <c r="F231" s="71" t="str">
        <f t="shared" si="1"/>
        <v>-</v>
      </c>
      <c r="G231" s="66"/>
      <c r="H231" s="66"/>
      <c r="I231" s="66"/>
      <c r="J231" s="66"/>
      <c r="K231" s="66"/>
      <c r="L231" s="66"/>
      <c r="M231" s="66"/>
      <c r="N231" s="66"/>
      <c r="O231" s="66"/>
      <c r="P231" s="66"/>
      <c r="Q231" s="66"/>
      <c r="R231" s="66"/>
      <c r="S231" s="66"/>
      <c r="T231" s="66"/>
      <c r="U231" s="66"/>
      <c r="V231" s="66"/>
      <c r="W231" s="66"/>
    </row>
    <row r="232" spans="1:23" ht="12.75" customHeight="1" x14ac:dyDescent="0.2">
      <c r="A232" s="70" t="s">
        <v>2538</v>
      </c>
      <c r="B232" s="65" t="s">
        <v>2539</v>
      </c>
      <c r="C232" s="134" t="s">
        <v>2538</v>
      </c>
      <c r="D232" s="192">
        <v>0</v>
      </c>
      <c r="E232" s="192"/>
      <c r="F232" s="71" t="str">
        <f t="shared" si="1"/>
        <v>-</v>
      </c>
      <c r="G232" s="66"/>
      <c r="H232" s="66"/>
      <c r="I232" s="66"/>
      <c r="J232" s="66"/>
      <c r="K232" s="66"/>
      <c r="L232" s="66"/>
      <c r="M232" s="66"/>
      <c r="N232" s="66"/>
      <c r="O232" s="66"/>
      <c r="P232" s="66"/>
      <c r="Q232" s="66"/>
      <c r="R232" s="66"/>
      <c r="S232" s="66"/>
      <c r="T232" s="66"/>
      <c r="U232" s="66"/>
      <c r="V232" s="66"/>
      <c r="W232" s="66"/>
    </row>
    <row r="233" spans="1:23" ht="12.75" customHeight="1" x14ac:dyDescent="0.2">
      <c r="A233" s="70" t="s">
        <v>2540</v>
      </c>
      <c r="B233" s="65" t="s">
        <v>2541</v>
      </c>
      <c r="C233" s="134" t="s">
        <v>2540</v>
      </c>
      <c r="D233" s="192">
        <v>0</v>
      </c>
      <c r="E233" s="192"/>
      <c r="F233" s="71" t="str">
        <f t="shared" si="1"/>
        <v>-</v>
      </c>
      <c r="G233" s="66"/>
      <c r="H233" s="66"/>
      <c r="I233" s="66"/>
      <c r="J233" s="66"/>
      <c r="K233" s="66"/>
      <c r="L233" s="66"/>
      <c r="M233" s="66"/>
      <c r="N233" s="66"/>
      <c r="O233" s="66"/>
      <c r="P233" s="66"/>
      <c r="Q233" s="66"/>
      <c r="R233" s="66"/>
      <c r="S233" s="66"/>
      <c r="T233" s="66"/>
      <c r="U233" s="66"/>
      <c r="V233" s="66"/>
      <c r="W233" s="66"/>
    </row>
    <row r="234" spans="1:23" ht="12.75" customHeight="1" x14ac:dyDescent="0.2">
      <c r="A234" s="70" t="s">
        <v>2542</v>
      </c>
      <c r="B234" s="65" t="s">
        <v>2543</v>
      </c>
      <c r="C234" s="134" t="s">
        <v>2542</v>
      </c>
      <c r="D234" s="192">
        <v>0</v>
      </c>
      <c r="E234" s="192"/>
      <c r="F234" s="71" t="str">
        <f t="shared" si="1"/>
        <v>-</v>
      </c>
      <c r="G234" s="66"/>
      <c r="H234" s="66"/>
      <c r="I234" s="66"/>
      <c r="J234" s="66"/>
      <c r="K234" s="66"/>
      <c r="L234" s="66"/>
      <c r="M234" s="66"/>
      <c r="N234" s="66"/>
      <c r="O234" s="66"/>
      <c r="P234" s="66"/>
      <c r="Q234" s="66"/>
      <c r="R234" s="66"/>
      <c r="S234" s="66"/>
      <c r="T234" s="66"/>
      <c r="U234" s="66"/>
      <c r="V234" s="66"/>
      <c r="W234" s="66"/>
    </row>
    <row r="235" spans="1:23" ht="24" x14ac:dyDescent="0.2">
      <c r="A235" s="70" t="s">
        <v>2544</v>
      </c>
      <c r="B235" s="65" t="s">
        <v>2545</v>
      </c>
      <c r="C235" s="134" t="s">
        <v>2544</v>
      </c>
      <c r="D235" s="192">
        <v>0</v>
      </c>
      <c r="E235" s="192"/>
      <c r="F235" s="71" t="str">
        <f t="shared" si="1"/>
        <v>-</v>
      </c>
      <c r="G235" s="66"/>
      <c r="H235" s="66"/>
      <c r="I235" s="66"/>
      <c r="J235" s="66"/>
      <c r="K235" s="66"/>
      <c r="L235" s="66"/>
      <c r="M235" s="66"/>
      <c r="N235" s="66"/>
      <c r="O235" s="66"/>
      <c r="P235" s="66"/>
      <c r="Q235" s="66"/>
      <c r="R235" s="66"/>
      <c r="S235" s="66"/>
      <c r="T235" s="66"/>
      <c r="U235" s="66"/>
      <c r="V235" s="66"/>
      <c r="W235" s="66"/>
    </row>
    <row r="236" spans="1:23" ht="12" x14ac:dyDescent="0.2">
      <c r="A236" s="70" t="s">
        <v>2546</v>
      </c>
      <c r="B236" s="182" t="s">
        <v>2547</v>
      </c>
      <c r="C236" s="134" t="s">
        <v>2546</v>
      </c>
      <c r="D236" s="192">
        <v>0</v>
      </c>
      <c r="E236" s="192"/>
      <c r="F236" s="71" t="str">
        <f t="shared" si="1"/>
        <v>-</v>
      </c>
      <c r="G236" s="66"/>
      <c r="H236" s="66"/>
      <c r="I236" s="66"/>
      <c r="J236" s="66"/>
      <c r="K236" s="66"/>
      <c r="L236" s="66"/>
      <c r="M236" s="66"/>
      <c r="N236" s="66"/>
      <c r="O236" s="66"/>
      <c r="P236" s="66"/>
      <c r="Q236" s="66"/>
      <c r="R236" s="66"/>
      <c r="S236" s="66"/>
      <c r="T236" s="66"/>
      <c r="U236" s="66"/>
      <c r="V236" s="66"/>
      <c r="W236" s="66"/>
    </row>
    <row r="237" spans="1:23" ht="24" x14ac:dyDescent="0.2">
      <c r="A237" s="70"/>
      <c r="B237" s="65" t="s">
        <v>2548</v>
      </c>
      <c r="C237" s="134" t="s">
        <v>2549</v>
      </c>
      <c r="D237" s="79">
        <f t="shared" ref="D237:E237" si="36">SUM(D238:D246)</f>
        <v>0</v>
      </c>
      <c r="E237" s="79">
        <f t="shared" si="36"/>
        <v>0</v>
      </c>
      <c r="F237" s="71" t="str">
        <f t="shared" si="1"/>
        <v>-</v>
      </c>
      <c r="G237" s="66"/>
      <c r="H237" s="66"/>
      <c r="I237" s="66"/>
      <c r="J237" s="66"/>
      <c r="K237" s="66"/>
      <c r="L237" s="66"/>
      <c r="M237" s="66"/>
      <c r="N237" s="66"/>
      <c r="O237" s="66"/>
      <c r="P237" s="66"/>
      <c r="Q237" s="66"/>
      <c r="R237" s="66"/>
      <c r="S237" s="66"/>
      <c r="T237" s="66"/>
      <c r="U237" s="66"/>
      <c r="V237" s="66"/>
      <c r="W237" s="66"/>
    </row>
    <row r="238" spans="1:23" ht="12.75" customHeight="1" x14ac:dyDescent="0.2">
      <c r="A238" s="70" t="s">
        <v>2550</v>
      </c>
      <c r="B238" s="65" t="s">
        <v>2551</v>
      </c>
      <c r="C238" s="134" t="s">
        <v>2550</v>
      </c>
      <c r="D238" s="192">
        <v>0</v>
      </c>
      <c r="E238" s="192"/>
      <c r="F238" s="71" t="str">
        <f t="shared" si="1"/>
        <v>-</v>
      </c>
      <c r="G238" s="66"/>
      <c r="H238" s="66"/>
      <c r="I238" s="66"/>
      <c r="J238" s="66"/>
      <c r="K238" s="66"/>
      <c r="L238" s="66"/>
      <c r="M238" s="66"/>
      <c r="N238" s="66"/>
      <c r="O238" s="66"/>
      <c r="P238" s="66"/>
      <c r="Q238" s="66"/>
      <c r="R238" s="66"/>
      <c r="S238" s="66"/>
      <c r="T238" s="66"/>
      <c r="U238" s="66"/>
      <c r="V238" s="66"/>
      <c r="W238" s="66"/>
    </row>
    <row r="239" spans="1:23" ht="12.75" customHeight="1" x14ac:dyDescent="0.2">
      <c r="A239" s="70" t="s">
        <v>2552</v>
      </c>
      <c r="B239" s="65" t="s">
        <v>2553</v>
      </c>
      <c r="C239" s="134" t="s">
        <v>2552</v>
      </c>
      <c r="D239" s="192">
        <v>0</v>
      </c>
      <c r="E239" s="192"/>
      <c r="F239" s="71" t="str">
        <f t="shared" si="1"/>
        <v>-</v>
      </c>
      <c r="G239" s="66"/>
      <c r="H239" s="66"/>
      <c r="I239" s="66"/>
      <c r="J239" s="66"/>
      <c r="K239" s="66"/>
      <c r="L239" s="66"/>
      <c r="M239" s="66"/>
      <c r="N239" s="66"/>
      <c r="O239" s="66"/>
      <c r="P239" s="66"/>
      <c r="Q239" s="66"/>
      <c r="R239" s="66"/>
      <c r="S239" s="66"/>
      <c r="T239" s="66"/>
      <c r="U239" s="66"/>
      <c r="V239" s="66"/>
      <c r="W239" s="66"/>
    </row>
    <row r="240" spans="1:23" ht="12.75" customHeight="1" x14ac:dyDescent="0.2">
      <c r="A240" s="70">
        <v>2615</v>
      </c>
      <c r="B240" s="65" t="s">
        <v>2554</v>
      </c>
      <c r="C240" s="134" t="s">
        <v>2555</v>
      </c>
      <c r="D240" s="192">
        <v>0</v>
      </c>
      <c r="E240" s="192"/>
      <c r="F240" s="71" t="str">
        <f t="shared" si="1"/>
        <v>-</v>
      </c>
      <c r="G240" s="66"/>
      <c r="H240" s="66"/>
      <c r="I240" s="66"/>
      <c r="J240" s="66"/>
      <c r="K240" s="66"/>
      <c r="L240" s="66"/>
      <c r="M240" s="66"/>
      <c r="N240" s="66"/>
      <c r="O240" s="66"/>
      <c r="P240" s="66"/>
      <c r="Q240" s="66"/>
      <c r="R240" s="66"/>
      <c r="S240" s="66"/>
      <c r="T240" s="66"/>
      <c r="U240" s="66"/>
      <c r="V240" s="66"/>
      <c r="W240" s="66"/>
    </row>
    <row r="241" spans="1:23" ht="12.75" customHeight="1" x14ac:dyDescent="0.2">
      <c r="A241" s="70">
        <v>2616</v>
      </c>
      <c r="B241" s="65" t="s">
        <v>2556</v>
      </c>
      <c r="C241" s="134" t="s">
        <v>2557</v>
      </c>
      <c r="D241" s="192">
        <v>0</v>
      </c>
      <c r="E241" s="192"/>
      <c r="F241" s="71" t="str">
        <f t="shared" si="1"/>
        <v>-</v>
      </c>
      <c r="G241" s="66"/>
      <c r="H241" s="66"/>
      <c r="I241" s="66"/>
      <c r="J241" s="66"/>
      <c r="K241" s="66"/>
      <c r="L241" s="66"/>
      <c r="M241" s="66"/>
      <c r="N241" s="66"/>
      <c r="O241" s="66"/>
      <c r="P241" s="66"/>
      <c r="Q241" s="66"/>
      <c r="R241" s="66"/>
      <c r="S241" s="66"/>
      <c r="T241" s="66"/>
      <c r="U241" s="66"/>
      <c r="V241" s="66"/>
      <c r="W241" s="66"/>
    </row>
    <row r="242" spans="1:23" ht="12.75" customHeight="1" x14ac:dyDescent="0.2">
      <c r="A242" s="70">
        <v>2646</v>
      </c>
      <c r="B242" s="65" t="s">
        <v>2558</v>
      </c>
      <c r="C242" s="134" t="s">
        <v>2559</v>
      </c>
      <c r="D242" s="192">
        <v>0</v>
      </c>
      <c r="E242" s="192"/>
      <c r="F242" s="71" t="str">
        <f t="shared" si="1"/>
        <v>-</v>
      </c>
      <c r="G242" s="66"/>
      <c r="H242" s="66"/>
      <c r="I242" s="66"/>
      <c r="J242" s="66"/>
      <c r="K242" s="66"/>
      <c r="L242" s="66"/>
      <c r="M242" s="66"/>
      <c r="N242" s="66"/>
      <c r="O242" s="66"/>
      <c r="P242" s="66"/>
      <c r="Q242" s="66"/>
      <c r="R242" s="66"/>
      <c r="S242" s="66"/>
      <c r="T242" s="66"/>
      <c r="U242" s="66"/>
      <c r="V242" s="66"/>
      <c r="W242" s="66"/>
    </row>
    <row r="243" spans="1:23" ht="12.75" customHeight="1" x14ac:dyDescent="0.2">
      <c r="A243" s="70">
        <v>2647</v>
      </c>
      <c r="B243" s="65" t="s">
        <v>2560</v>
      </c>
      <c r="C243" s="134" t="s">
        <v>2561</v>
      </c>
      <c r="D243" s="192">
        <v>0</v>
      </c>
      <c r="E243" s="192"/>
      <c r="F243" s="71" t="str">
        <f t="shared" si="1"/>
        <v>-</v>
      </c>
      <c r="G243" s="66"/>
      <c r="H243" s="66"/>
      <c r="I243" s="66"/>
      <c r="J243" s="66"/>
      <c r="K243" s="66"/>
      <c r="L243" s="66"/>
      <c r="M243" s="66"/>
      <c r="N243" s="66"/>
      <c r="O243" s="66"/>
      <c r="P243" s="66"/>
      <c r="Q243" s="66"/>
      <c r="R243" s="66"/>
      <c r="S243" s="66"/>
      <c r="T243" s="66"/>
      <c r="U243" s="66"/>
      <c r="V243" s="66"/>
      <c r="W243" s="66"/>
    </row>
    <row r="244" spans="1:23" ht="12.75" customHeight="1" x14ac:dyDescent="0.2">
      <c r="A244" s="70">
        <v>2648</v>
      </c>
      <c r="B244" s="65" t="s">
        <v>2562</v>
      </c>
      <c r="C244" s="134" t="s">
        <v>2563</v>
      </c>
      <c r="D244" s="192">
        <v>0</v>
      </c>
      <c r="E244" s="192"/>
      <c r="F244" s="71" t="str">
        <f t="shared" si="1"/>
        <v>-</v>
      </c>
      <c r="G244" s="66"/>
      <c r="H244" s="66"/>
      <c r="I244" s="66"/>
      <c r="J244" s="66"/>
      <c r="K244" s="66"/>
      <c r="L244" s="66"/>
      <c r="M244" s="66"/>
      <c r="N244" s="66"/>
      <c r="O244" s="66"/>
      <c r="P244" s="66"/>
      <c r="Q244" s="66"/>
      <c r="R244" s="66"/>
      <c r="S244" s="66"/>
      <c r="T244" s="66"/>
      <c r="U244" s="66"/>
      <c r="V244" s="66"/>
      <c r="W244" s="66"/>
    </row>
    <row r="245" spans="1:23" ht="12.75" customHeight="1" x14ac:dyDescent="0.2">
      <c r="A245" s="70">
        <v>2655</v>
      </c>
      <c r="B245" s="65" t="s">
        <v>2564</v>
      </c>
      <c r="C245" s="134" t="s">
        <v>2565</v>
      </c>
      <c r="D245" s="192">
        <v>0</v>
      </c>
      <c r="E245" s="192"/>
      <c r="F245" s="71" t="str">
        <f t="shared" si="1"/>
        <v>-</v>
      </c>
      <c r="G245" s="66"/>
      <c r="H245" s="66"/>
      <c r="I245" s="66"/>
      <c r="J245" s="66"/>
      <c r="K245" s="66"/>
      <c r="L245" s="66"/>
      <c r="M245" s="66"/>
      <c r="N245" s="66"/>
      <c r="O245" s="66"/>
      <c r="P245" s="66"/>
      <c r="Q245" s="66"/>
      <c r="R245" s="66"/>
      <c r="S245" s="66"/>
      <c r="T245" s="66"/>
      <c r="U245" s="66"/>
      <c r="V245" s="66"/>
      <c r="W245" s="66"/>
    </row>
    <row r="246" spans="1:23" ht="12.75" customHeight="1" x14ac:dyDescent="0.2">
      <c r="A246" s="70">
        <v>2656</v>
      </c>
      <c r="B246" s="65" t="s">
        <v>2566</v>
      </c>
      <c r="C246" s="134" t="s">
        <v>2567</v>
      </c>
      <c r="D246" s="192">
        <v>0</v>
      </c>
      <c r="E246" s="192"/>
      <c r="F246" s="71" t="str">
        <f t="shared" si="1"/>
        <v>-</v>
      </c>
      <c r="G246" s="66"/>
      <c r="H246" s="66"/>
      <c r="I246" s="66"/>
      <c r="J246" s="66"/>
      <c r="K246" s="66"/>
      <c r="L246" s="66"/>
      <c r="M246" s="66"/>
      <c r="N246" s="66"/>
      <c r="O246" s="66"/>
      <c r="P246" s="66"/>
      <c r="Q246" s="66"/>
      <c r="R246" s="66"/>
      <c r="S246" s="66"/>
      <c r="T246" s="66"/>
      <c r="U246" s="66"/>
      <c r="V246" s="66"/>
      <c r="W246" s="66"/>
    </row>
    <row r="247" spans="1:23" ht="12.75" customHeight="1" x14ac:dyDescent="0.2">
      <c r="A247" s="70" t="s">
        <v>2568</v>
      </c>
      <c r="B247" s="65" t="s">
        <v>2569</v>
      </c>
      <c r="C247" s="134" t="s">
        <v>2568</v>
      </c>
      <c r="D247" s="192"/>
      <c r="E247" s="192"/>
      <c r="F247" s="71" t="str">
        <f>IF(D247&gt;0,IF(E247/D247&gt;=100,"&gt;&gt;100",E247/D247*100),"-")</f>
        <v>-</v>
      </c>
      <c r="G247" s="66"/>
      <c r="H247" s="66"/>
      <c r="I247" s="66"/>
      <c r="J247" s="66"/>
      <c r="K247" s="66"/>
      <c r="L247" s="66"/>
      <c r="M247" s="66"/>
      <c r="N247" s="66"/>
      <c r="O247" s="66"/>
      <c r="P247" s="66"/>
      <c r="Q247" s="66"/>
      <c r="R247" s="66"/>
      <c r="S247" s="66"/>
      <c r="T247" s="66"/>
      <c r="U247" s="66"/>
      <c r="V247" s="66"/>
      <c r="W247" s="66"/>
    </row>
    <row r="248" spans="1:23" ht="24" x14ac:dyDescent="0.2">
      <c r="A248" s="70" t="s">
        <v>2570</v>
      </c>
      <c r="B248" s="65" t="s">
        <v>2571</v>
      </c>
      <c r="C248" s="134" t="s">
        <v>2570</v>
      </c>
      <c r="D248" s="79">
        <f t="shared" ref="D248:E248" si="37">SUM(D249:D250)</f>
        <v>0</v>
      </c>
      <c r="E248" s="79">
        <f t="shared" si="37"/>
        <v>0</v>
      </c>
      <c r="F248" s="71" t="str">
        <f t="shared" si="1"/>
        <v>-</v>
      </c>
      <c r="G248" s="66"/>
      <c r="H248" s="66"/>
      <c r="I248" s="66"/>
      <c r="J248" s="66"/>
      <c r="K248" s="66"/>
      <c r="L248" s="66"/>
      <c r="M248" s="66"/>
      <c r="N248" s="66"/>
      <c r="O248" s="66"/>
      <c r="P248" s="66"/>
      <c r="Q248" s="66"/>
      <c r="R248" s="66"/>
      <c r="S248" s="66"/>
      <c r="T248" s="66"/>
      <c r="U248" s="66"/>
      <c r="V248" s="66"/>
      <c r="W248" s="66"/>
    </row>
    <row r="249" spans="1:23" ht="12.75" customHeight="1" x14ac:dyDescent="0.2">
      <c r="A249" s="70" t="s">
        <v>2572</v>
      </c>
      <c r="B249" s="65" t="s">
        <v>2573</v>
      </c>
      <c r="C249" s="134" t="s">
        <v>2572</v>
      </c>
      <c r="D249" s="192">
        <v>0</v>
      </c>
      <c r="E249" s="192"/>
      <c r="F249" s="71" t="str">
        <f t="shared" si="1"/>
        <v>-</v>
      </c>
      <c r="G249" s="66"/>
      <c r="H249" s="66"/>
      <c r="I249" s="66"/>
      <c r="J249" s="66"/>
      <c r="K249" s="66"/>
      <c r="L249" s="66"/>
      <c r="M249" s="66"/>
      <c r="N249" s="66"/>
      <c r="O249" s="66"/>
      <c r="P249" s="66"/>
      <c r="Q249" s="66"/>
      <c r="R249" s="66"/>
      <c r="S249" s="66"/>
      <c r="T249" s="66"/>
      <c r="U249" s="66"/>
      <c r="V249" s="66"/>
      <c r="W249" s="66"/>
    </row>
    <row r="250" spans="1:23" ht="12.75" customHeight="1" x14ac:dyDescent="0.2">
      <c r="A250" s="70" t="s">
        <v>2574</v>
      </c>
      <c r="B250" s="65" t="s">
        <v>2575</v>
      </c>
      <c r="C250" s="134" t="s">
        <v>2574</v>
      </c>
      <c r="D250" s="192">
        <v>0</v>
      </c>
      <c r="E250" s="192"/>
      <c r="F250" s="71" t="str">
        <f t="shared" si="1"/>
        <v>-</v>
      </c>
      <c r="G250" s="66"/>
      <c r="H250" s="66"/>
      <c r="I250" s="66"/>
      <c r="J250" s="66"/>
      <c r="K250" s="66"/>
      <c r="L250" s="66"/>
      <c r="M250" s="66"/>
      <c r="N250" s="66"/>
      <c r="O250" s="66"/>
      <c r="P250" s="66"/>
      <c r="Q250" s="66"/>
      <c r="R250" s="66"/>
      <c r="S250" s="66"/>
      <c r="T250" s="66"/>
      <c r="U250" s="66"/>
      <c r="V250" s="66"/>
      <c r="W250" s="66"/>
    </row>
    <row r="251" spans="1:23" ht="12.75" customHeight="1" x14ac:dyDescent="0.2">
      <c r="A251" s="70" t="s">
        <v>2576</v>
      </c>
      <c r="B251" s="65" t="s">
        <v>2577</v>
      </c>
      <c r="C251" s="134" t="s">
        <v>2576</v>
      </c>
      <c r="D251" s="79">
        <f>+D252+D255-D264+D274+D291</f>
        <v>156729.40999999995</v>
      </c>
      <c r="E251" s="79">
        <f>+E252+E255-E264+E274+E291</f>
        <v>124081.90999999999</v>
      </c>
      <c r="F251" s="71">
        <f t="shared" si="1"/>
        <v>79.169512601368197</v>
      </c>
      <c r="G251" s="66"/>
      <c r="H251" s="66"/>
      <c r="I251" s="66"/>
      <c r="J251" s="66"/>
      <c r="K251" s="66"/>
      <c r="L251" s="66"/>
      <c r="M251" s="66"/>
      <c r="N251" s="66"/>
      <c r="O251" s="66"/>
      <c r="P251" s="66"/>
      <c r="Q251" s="66"/>
      <c r="R251" s="66"/>
      <c r="S251" s="66"/>
      <c r="T251" s="66"/>
      <c r="U251" s="66"/>
      <c r="V251" s="66"/>
      <c r="W251" s="66"/>
    </row>
    <row r="252" spans="1:23" ht="12.75" customHeight="1" x14ac:dyDescent="0.2">
      <c r="A252" s="70" t="s">
        <v>2578</v>
      </c>
      <c r="B252" s="65" t="s">
        <v>2579</v>
      </c>
      <c r="C252" s="134" t="s">
        <v>2578</v>
      </c>
      <c r="D252" s="79">
        <f>D253-D254</f>
        <v>142408.50999999998</v>
      </c>
      <c r="E252" s="79">
        <f>E253-E254</f>
        <v>187450.61</v>
      </c>
      <c r="F252" s="71">
        <f t="shared" si="1"/>
        <v>131.62879802618539</v>
      </c>
      <c r="G252" s="66"/>
      <c r="H252" s="66"/>
      <c r="I252" s="66"/>
      <c r="J252" s="66"/>
      <c r="K252" s="66"/>
      <c r="L252" s="66"/>
      <c r="M252" s="66"/>
      <c r="N252" s="66"/>
      <c r="O252" s="66"/>
      <c r="P252" s="66"/>
      <c r="Q252" s="66"/>
      <c r="R252" s="66"/>
      <c r="S252" s="66"/>
      <c r="T252" s="66"/>
      <c r="U252" s="66"/>
      <c r="V252" s="66"/>
      <c r="W252" s="66"/>
    </row>
    <row r="253" spans="1:23" ht="12.75" customHeight="1" x14ac:dyDescent="0.2">
      <c r="A253" s="70" t="s">
        <v>2580</v>
      </c>
      <c r="B253" s="65" t="s">
        <v>2581</v>
      </c>
      <c r="C253" s="134" t="s">
        <v>2580</v>
      </c>
      <c r="D253" s="192">
        <v>354332.97</v>
      </c>
      <c r="E253" s="192">
        <v>354332.97</v>
      </c>
      <c r="F253" s="71">
        <f t="shared" si="1"/>
        <v>100</v>
      </c>
      <c r="G253" s="66"/>
      <c r="H253" s="66"/>
      <c r="I253" s="66"/>
      <c r="J253" s="66"/>
      <c r="K253" s="66"/>
      <c r="L253" s="66"/>
      <c r="M253" s="66"/>
      <c r="N253" s="66"/>
      <c r="O253" s="66"/>
      <c r="P253" s="66"/>
      <c r="Q253" s="66"/>
      <c r="R253" s="66"/>
      <c r="S253" s="66"/>
      <c r="T253" s="66"/>
      <c r="U253" s="66"/>
      <c r="V253" s="66"/>
      <c r="W253" s="66"/>
    </row>
    <row r="254" spans="1:23" ht="12.75" customHeight="1" x14ac:dyDescent="0.2">
      <c r="A254" s="70" t="s">
        <v>2582</v>
      </c>
      <c r="B254" s="65" t="s">
        <v>2583</v>
      </c>
      <c r="C254" s="134" t="s">
        <v>2582</v>
      </c>
      <c r="D254" s="192">
        <v>211924.46</v>
      </c>
      <c r="E254" s="192">
        <v>166882.35999999999</v>
      </c>
      <c r="F254" s="71">
        <f t="shared" si="1"/>
        <v>78.746153228372023</v>
      </c>
      <c r="G254" s="66"/>
      <c r="H254" s="66"/>
      <c r="I254" s="66"/>
      <c r="J254" s="66"/>
      <c r="K254" s="66"/>
      <c r="L254" s="66"/>
      <c r="M254" s="66"/>
      <c r="N254" s="66"/>
      <c r="O254" s="66"/>
      <c r="P254" s="66"/>
      <c r="Q254" s="66"/>
      <c r="R254" s="66"/>
      <c r="S254" s="66"/>
      <c r="T254" s="66"/>
      <c r="U254" s="66"/>
      <c r="V254" s="66"/>
      <c r="W254" s="66"/>
    </row>
    <row r="255" spans="1:23" ht="12.75" customHeight="1" x14ac:dyDescent="0.2">
      <c r="A255" s="70" t="s">
        <v>2584</v>
      </c>
      <c r="B255" s="65" t="s">
        <v>2585</v>
      </c>
      <c r="C255" s="134" t="s">
        <v>2584</v>
      </c>
      <c r="D255" s="79">
        <f>D256-D260</f>
        <v>12064.789999999979</v>
      </c>
      <c r="E255" s="79">
        <f>E256-E260</f>
        <v>-66134.179999999993</v>
      </c>
      <c r="F255" s="71">
        <f t="shared" si="1"/>
        <v>-548.15856720257966</v>
      </c>
      <c r="G255" s="66"/>
      <c r="H255" s="66"/>
      <c r="I255" s="66"/>
      <c r="J255" s="66"/>
      <c r="K255" s="66"/>
      <c r="L255" s="66"/>
      <c r="M255" s="66"/>
      <c r="N255" s="66"/>
      <c r="O255" s="66"/>
      <c r="P255" s="66"/>
      <c r="Q255" s="66"/>
      <c r="R255" s="66"/>
      <c r="S255" s="66"/>
      <c r="T255" s="66"/>
      <c r="U255" s="66"/>
      <c r="V255" s="66"/>
      <c r="W255" s="66"/>
    </row>
    <row r="256" spans="1:23" ht="12.75" customHeight="1" x14ac:dyDescent="0.2">
      <c r="A256" s="70" t="s">
        <v>2586</v>
      </c>
      <c r="B256" s="65" t="s">
        <v>2587</v>
      </c>
      <c r="C256" s="134" t="s">
        <v>2586</v>
      </c>
      <c r="D256" s="79">
        <f>SUM(D257:D259)</f>
        <v>390949.29</v>
      </c>
      <c r="E256" s="79">
        <f>SUM(E257:E259)</f>
        <v>0</v>
      </c>
      <c r="F256" s="71">
        <f t="shared" si="1"/>
        <v>0</v>
      </c>
      <c r="G256" s="66"/>
      <c r="H256" s="66"/>
      <c r="I256" s="66"/>
      <c r="J256" s="66"/>
      <c r="K256" s="66"/>
      <c r="L256" s="66"/>
      <c r="M256" s="66"/>
      <c r="N256" s="66"/>
      <c r="O256" s="66"/>
      <c r="P256" s="66"/>
      <c r="Q256" s="66"/>
      <c r="R256" s="66"/>
      <c r="S256" s="66"/>
      <c r="T256" s="66"/>
      <c r="U256" s="66"/>
      <c r="V256" s="66"/>
      <c r="W256" s="66"/>
    </row>
    <row r="257" spans="1:23" ht="12.75" customHeight="1" x14ac:dyDescent="0.2">
      <c r="A257" s="70" t="s">
        <v>597</v>
      </c>
      <c r="B257" s="65" t="s">
        <v>2588</v>
      </c>
      <c r="C257" s="134" t="s">
        <v>597</v>
      </c>
      <c r="D257" s="192">
        <v>179024.83</v>
      </c>
      <c r="E257" s="192">
        <v>0</v>
      </c>
      <c r="F257" s="71">
        <f t="shared" si="1"/>
        <v>0</v>
      </c>
      <c r="G257" s="66"/>
      <c r="H257" s="66"/>
      <c r="I257" s="66"/>
      <c r="J257" s="66"/>
      <c r="K257" s="66"/>
      <c r="L257" s="66"/>
      <c r="M257" s="66"/>
      <c r="N257" s="66"/>
      <c r="O257" s="66"/>
      <c r="P257" s="66"/>
      <c r="Q257" s="66"/>
      <c r="R257" s="66"/>
      <c r="S257" s="66"/>
      <c r="T257" s="66"/>
      <c r="U257" s="66"/>
      <c r="V257" s="66"/>
      <c r="W257" s="66"/>
    </row>
    <row r="258" spans="1:23" ht="12.75" customHeight="1" x14ac:dyDescent="0.2">
      <c r="A258" s="70" t="s">
        <v>797</v>
      </c>
      <c r="B258" s="65" t="s">
        <v>2589</v>
      </c>
      <c r="C258" s="134" t="s">
        <v>797</v>
      </c>
      <c r="D258" s="192">
        <v>0</v>
      </c>
      <c r="E258" s="192">
        <v>0</v>
      </c>
      <c r="F258" s="71" t="str">
        <f t="shared" si="1"/>
        <v>-</v>
      </c>
      <c r="G258" s="66"/>
      <c r="H258" s="66"/>
      <c r="I258" s="66"/>
      <c r="J258" s="66"/>
      <c r="K258" s="66"/>
      <c r="L258" s="66"/>
      <c r="M258" s="66"/>
      <c r="N258" s="66"/>
      <c r="O258" s="66"/>
      <c r="P258" s="66"/>
      <c r="Q258" s="66"/>
      <c r="R258" s="66"/>
      <c r="S258" s="66"/>
      <c r="T258" s="66"/>
      <c r="U258" s="66"/>
      <c r="V258" s="66"/>
      <c r="W258" s="66"/>
    </row>
    <row r="259" spans="1:23" ht="12.75" customHeight="1" x14ac:dyDescent="0.2">
      <c r="A259" s="70" t="s">
        <v>1232</v>
      </c>
      <c r="B259" s="65" t="s">
        <v>2590</v>
      </c>
      <c r="C259" s="134" t="s">
        <v>1232</v>
      </c>
      <c r="D259" s="192">
        <v>211924.46</v>
      </c>
      <c r="E259" s="192">
        <v>0</v>
      </c>
      <c r="F259" s="71">
        <f t="shared" si="1"/>
        <v>0</v>
      </c>
      <c r="G259" s="66"/>
      <c r="H259" s="66"/>
      <c r="I259" s="66"/>
      <c r="J259" s="66"/>
      <c r="K259" s="66"/>
      <c r="L259" s="66"/>
      <c r="M259" s="66"/>
      <c r="N259" s="66"/>
      <c r="O259" s="66"/>
      <c r="P259" s="66"/>
      <c r="Q259" s="66"/>
      <c r="R259" s="66"/>
      <c r="S259" s="66"/>
      <c r="T259" s="66"/>
      <c r="U259" s="66"/>
      <c r="V259" s="66"/>
      <c r="W259" s="66"/>
    </row>
    <row r="260" spans="1:23" ht="12.75" customHeight="1" x14ac:dyDescent="0.2">
      <c r="A260" s="70" t="s">
        <v>2591</v>
      </c>
      <c r="B260" s="65" t="s">
        <v>2592</v>
      </c>
      <c r="C260" s="134" t="s">
        <v>2591</v>
      </c>
      <c r="D260" s="79">
        <f>SUM(D261:D263)</f>
        <v>378884.5</v>
      </c>
      <c r="E260" s="79">
        <f>SUM(E261:E263)</f>
        <v>66134.179999999993</v>
      </c>
      <c r="F260" s="71">
        <f t="shared" si="1"/>
        <v>17.454971105970287</v>
      </c>
      <c r="G260" s="66"/>
      <c r="H260" s="66"/>
      <c r="I260" s="66"/>
      <c r="J260" s="66"/>
      <c r="K260" s="66"/>
      <c r="L260" s="66"/>
      <c r="M260" s="66"/>
      <c r="N260" s="66"/>
      <c r="O260" s="66"/>
      <c r="P260" s="66"/>
      <c r="Q260" s="66"/>
      <c r="R260" s="66"/>
      <c r="S260" s="66"/>
      <c r="T260" s="66"/>
      <c r="U260" s="66"/>
      <c r="V260" s="66"/>
      <c r="W260" s="66"/>
    </row>
    <row r="261" spans="1:23" ht="12.75" customHeight="1" x14ac:dyDescent="0.2">
      <c r="A261" s="70" t="s">
        <v>599</v>
      </c>
      <c r="B261" s="65" t="s">
        <v>2593</v>
      </c>
      <c r="C261" s="134" t="s">
        <v>599</v>
      </c>
      <c r="D261" s="192">
        <v>0</v>
      </c>
      <c r="E261" s="192">
        <v>66134.179999999993</v>
      </c>
      <c r="F261" s="71" t="str">
        <f t="shared" si="1"/>
        <v>-</v>
      </c>
      <c r="G261" s="66"/>
      <c r="H261" s="66"/>
      <c r="I261" s="66"/>
      <c r="J261" s="66"/>
      <c r="K261" s="66"/>
      <c r="L261" s="66"/>
      <c r="M261" s="66"/>
      <c r="N261" s="66"/>
      <c r="O261" s="66"/>
      <c r="P261" s="66"/>
      <c r="Q261" s="66"/>
      <c r="R261" s="66"/>
      <c r="S261" s="66"/>
      <c r="T261" s="66"/>
      <c r="U261" s="66"/>
      <c r="V261" s="66"/>
      <c r="W261" s="66"/>
    </row>
    <row r="262" spans="1:23" ht="12.75" customHeight="1" x14ac:dyDescent="0.2">
      <c r="A262" s="70" t="s">
        <v>799</v>
      </c>
      <c r="B262" s="65" t="s">
        <v>2594</v>
      </c>
      <c r="C262" s="134" t="s">
        <v>799</v>
      </c>
      <c r="D262" s="192">
        <v>378884.5</v>
      </c>
      <c r="E262" s="192">
        <v>0</v>
      </c>
      <c r="F262" s="71">
        <f t="shared" si="1"/>
        <v>0</v>
      </c>
      <c r="G262" s="66"/>
      <c r="H262" s="66"/>
      <c r="I262" s="66"/>
      <c r="J262" s="66"/>
      <c r="K262" s="66"/>
      <c r="L262" s="66"/>
      <c r="M262" s="66"/>
      <c r="N262" s="66"/>
      <c r="O262" s="66"/>
      <c r="P262" s="66"/>
      <c r="Q262" s="66"/>
      <c r="R262" s="66"/>
      <c r="S262" s="66"/>
      <c r="T262" s="66"/>
      <c r="U262" s="66"/>
      <c r="V262" s="66"/>
      <c r="W262" s="66"/>
    </row>
    <row r="263" spans="1:23" ht="12.75" customHeight="1" x14ac:dyDescent="0.2">
      <c r="A263" s="70" t="s">
        <v>1234</v>
      </c>
      <c r="B263" s="65" t="s">
        <v>2595</v>
      </c>
      <c r="C263" s="134" t="s">
        <v>1234</v>
      </c>
      <c r="D263" s="192">
        <v>0</v>
      </c>
      <c r="E263" s="192">
        <v>0</v>
      </c>
      <c r="F263" s="71" t="str">
        <f t="shared" si="1"/>
        <v>-</v>
      </c>
      <c r="G263" s="66"/>
      <c r="H263" s="66"/>
      <c r="I263" s="66"/>
      <c r="J263" s="66"/>
      <c r="K263" s="66"/>
      <c r="L263" s="66"/>
      <c r="M263" s="66"/>
      <c r="N263" s="66"/>
      <c r="O263" s="66"/>
      <c r="P263" s="66"/>
      <c r="Q263" s="66"/>
      <c r="R263" s="66"/>
      <c r="S263" s="66"/>
      <c r="T263" s="66"/>
      <c r="U263" s="66"/>
      <c r="V263" s="66"/>
      <c r="W263" s="66"/>
    </row>
    <row r="264" spans="1:23" ht="12.75" customHeight="1" x14ac:dyDescent="0.2">
      <c r="A264" s="70" t="s">
        <v>2596</v>
      </c>
      <c r="B264" s="65" t="s">
        <v>2597</v>
      </c>
      <c r="C264" s="134" t="s">
        <v>2596</v>
      </c>
      <c r="D264" s="79">
        <f>SUM(D265:D273)</f>
        <v>0</v>
      </c>
      <c r="E264" s="79">
        <f>SUM(E265:E273)</f>
        <v>0</v>
      </c>
      <c r="F264" s="71" t="str">
        <f t="shared" si="1"/>
        <v>-</v>
      </c>
      <c r="G264" s="66"/>
      <c r="H264" s="66"/>
      <c r="I264" s="66"/>
      <c r="J264" s="66"/>
      <c r="K264" s="66"/>
      <c r="L264" s="66"/>
      <c r="M264" s="66"/>
      <c r="N264" s="66"/>
      <c r="O264" s="66"/>
      <c r="P264" s="66"/>
      <c r="Q264" s="66"/>
      <c r="R264" s="66"/>
      <c r="S264" s="66"/>
      <c r="T264" s="66"/>
      <c r="U264" s="66"/>
      <c r="V264" s="66"/>
      <c r="W264" s="66"/>
    </row>
    <row r="265" spans="1:23" ht="12.75" customHeight="1" x14ac:dyDescent="0.2">
      <c r="A265" s="70" t="s">
        <v>2598</v>
      </c>
      <c r="B265" s="65" t="s">
        <v>2599</v>
      </c>
      <c r="C265" s="134" t="s">
        <v>2598</v>
      </c>
      <c r="D265" s="192"/>
      <c r="E265" s="192"/>
      <c r="F265" s="71" t="str">
        <f t="shared" ref="F265:F273" si="38">IF(D265&gt;0,IF(E265/D265&gt;=100,"&gt;&gt;100",E265/D265*100),"-")</f>
        <v>-</v>
      </c>
      <c r="G265" s="66"/>
      <c r="H265" s="66"/>
      <c r="I265" s="66"/>
      <c r="J265" s="66"/>
      <c r="K265" s="66"/>
      <c r="L265" s="66"/>
      <c r="M265" s="66"/>
      <c r="N265" s="66"/>
      <c r="O265" s="66"/>
      <c r="P265" s="66"/>
      <c r="Q265" s="66"/>
      <c r="R265" s="66"/>
      <c r="S265" s="66"/>
      <c r="T265" s="66"/>
      <c r="U265" s="66"/>
      <c r="V265" s="66"/>
      <c r="W265" s="66"/>
    </row>
    <row r="266" spans="1:23" ht="24" x14ac:dyDescent="0.2">
      <c r="A266" s="70" t="s">
        <v>2600</v>
      </c>
      <c r="B266" s="65" t="s">
        <v>2601</v>
      </c>
      <c r="C266" s="134" t="s">
        <v>2600</v>
      </c>
      <c r="D266" s="192"/>
      <c r="E266" s="192"/>
      <c r="F266" s="71" t="str">
        <f t="shared" si="38"/>
        <v>-</v>
      </c>
      <c r="G266" s="66"/>
      <c r="H266" s="66"/>
      <c r="I266" s="66"/>
      <c r="J266" s="66"/>
      <c r="K266" s="66"/>
      <c r="L266" s="66"/>
      <c r="M266" s="66"/>
      <c r="N266" s="66"/>
      <c r="O266" s="66"/>
      <c r="P266" s="66"/>
      <c r="Q266" s="66"/>
      <c r="R266" s="66"/>
      <c r="S266" s="66"/>
      <c r="T266" s="66"/>
      <c r="U266" s="66"/>
      <c r="V266" s="66"/>
      <c r="W266" s="66"/>
    </row>
    <row r="267" spans="1:23" ht="24" x14ac:dyDescent="0.2">
      <c r="A267" s="70" t="s">
        <v>2602</v>
      </c>
      <c r="B267" s="65" t="s">
        <v>2603</v>
      </c>
      <c r="C267" s="134" t="s">
        <v>2602</v>
      </c>
      <c r="D267" s="192"/>
      <c r="E267" s="192"/>
      <c r="F267" s="71" t="str">
        <f t="shared" si="38"/>
        <v>-</v>
      </c>
      <c r="G267" s="66"/>
      <c r="H267" s="66"/>
      <c r="I267" s="66"/>
      <c r="J267" s="66"/>
      <c r="K267" s="66"/>
      <c r="L267" s="66"/>
      <c r="M267" s="66"/>
      <c r="N267" s="66"/>
      <c r="O267" s="66"/>
      <c r="P267" s="66"/>
      <c r="Q267" s="66"/>
      <c r="R267" s="66"/>
      <c r="S267" s="66"/>
      <c r="T267" s="66"/>
      <c r="U267" s="66"/>
      <c r="V267" s="66"/>
      <c r="W267" s="66"/>
    </row>
    <row r="268" spans="1:23" ht="24" x14ac:dyDescent="0.2">
      <c r="A268" s="70" t="s">
        <v>2604</v>
      </c>
      <c r="B268" s="65" t="s">
        <v>2605</v>
      </c>
      <c r="C268" s="134" t="s">
        <v>2604</v>
      </c>
      <c r="D268" s="192"/>
      <c r="E268" s="192"/>
      <c r="F268" s="71" t="str">
        <f t="shared" si="38"/>
        <v>-</v>
      </c>
      <c r="G268" s="66"/>
      <c r="H268" s="66"/>
      <c r="I268" s="66"/>
      <c r="J268" s="66"/>
      <c r="K268" s="66"/>
      <c r="L268" s="66"/>
      <c r="M268" s="66"/>
      <c r="N268" s="66"/>
      <c r="O268" s="66"/>
      <c r="P268" s="66"/>
      <c r="Q268" s="66"/>
      <c r="R268" s="66"/>
      <c r="S268" s="66"/>
      <c r="T268" s="66"/>
      <c r="U268" s="66"/>
      <c r="V268" s="66"/>
      <c r="W268" s="66"/>
    </row>
    <row r="269" spans="1:23" ht="24" x14ac:dyDescent="0.2">
      <c r="A269" s="70" t="s">
        <v>2606</v>
      </c>
      <c r="B269" s="65" t="s">
        <v>2607</v>
      </c>
      <c r="C269" s="134" t="s">
        <v>2606</v>
      </c>
      <c r="D269" s="192"/>
      <c r="E269" s="192"/>
      <c r="F269" s="71" t="str">
        <f t="shared" si="38"/>
        <v>-</v>
      </c>
      <c r="G269" s="66"/>
      <c r="H269" s="66"/>
      <c r="I269" s="66"/>
      <c r="J269" s="66"/>
      <c r="K269" s="66"/>
      <c r="L269" s="66"/>
      <c r="M269" s="66"/>
      <c r="N269" s="66"/>
      <c r="O269" s="66"/>
      <c r="P269" s="66"/>
      <c r="Q269" s="66"/>
      <c r="R269" s="66"/>
      <c r="S269" s="66"/>
      <c r="T269" s="66"/>
      <c r="U269" s="66"/>
      <c r="V269" s="66"/>
      <c r="W269" s="66"/>
    </row>
    <row r="270" spans="1:23" ht="24" x14ac:dyDescent="0.2">
      <c r="A270" s="70" t="s">
        <v>2608</v>
      </c>
      <c r="B270" s="65" t="s">
        <v>2609</v>
      </c>
      <c r="C270" s="134" t="s">
        <v>2608</v>
      </c>
      <c r="D270" s="192"/>
      <c r="E270" s="192"/>
      <c r="F270" s="71" t="str">
        <f t="shared" si="38"/>
        <v>-</v>
      </c>
      <c r="G270" s="66"/>
      <c r="H270" s="66"/>
      <c r="I270" s="66"/>
      <c r="J270" s="66"/>
      <c r="K270" s="66"/>
      <c r="L270" s="66"/>
      <c r="M270" s="66"/>
      <c r="N270" s="66"/>
      <c r="O270" s="66"/>
      <c r="P270" s="66"/>
      <c r="Q270" s="66"/>
      <c r="R270" s="66"/>
      <c r="S270" s="66"/>
      <c r="T270" s="66"/>
      <c r="U270" s="66"/>
      <c r="V270" s="66"/>
      <c r="W270" s="66"/>
    </row>
    <row r="271" spans="1:23" ht="12.75" customHeight="1" x14ac:dyDescent="0.2">
      <c r="A271" s="70" t="s">
        <v>2610</v>
      </c>
      <c r="B271" s="65" t="s">
        <v>2611</v>
      </c>
      <c r="C271" s="134" t="s">
        <v>2610</v>
      </c>
      <c r="D271" s="192"/>
      <c r="E271" s="192"/>
      <c r="F271" s="71" t="str">
        <f t="shared" si="38"/>
        <v>-</v>
      </c>
      <c r="G271" s="66"/>
      <c r="H271" s="66"/>
      <c r="I271" s="66"/>
      <c r="J271" s="66"/>
      <c r="K271" s="66"/>
      <c r="L271" s="66"/>
      <c r="M271" s="66"/>
      <c r="N271" s="66"/>
      <c r="O271" s="66"/>
      <c r="P271" s="66"/>
      <c r="Q271" s="66"/>
      <c r="R271" s="66"/>
      <c r="S271" s="66"/>
      <c r="T271" s="66"/>
      <c r="U271" s="66"/>
      <c r="V271" s="66"/>
      <c r="W271" s="66"/>
    </row>
    <row r="272" spans="1:23" ht="12.75" customHeight="1" x14ac:dyDescent="0.2">
      <c r="A272" s="70" t="s">
        <v>2612</v>
      </c>
      <c r="B272" s="65" t="s">
        <v>2613</v>
      </c>
      <c r="C272" s="134" t="s">
        <v>2612</v>
      </c>
      <c r="D272" s="192"/>
      <c r="E272" s="192"/>
      <c r="F272" s="71" t="str">
        <f t="shared" si="38"/>
        <v>-</v>
      </c>
      <c r="G272" s="66"/>
      <c r="H272" s="66"/>
      <c r="I272" s="66"/>
      <c r="J272" s="66"/>
      <c r="K272" s="66"/>
      <c r="L272" s="66"/>
      <c r="M272" s="66"/>
      <c r="N272" s="66"/>
      <c r="O272" s="66"/>
      <c r="P272" s="66"/>
      <c r="Q272" s="66"/>
      <c r="R272" s="66"/>
      <c r="S272" s="66"/>
      <c r="T272" s="66"/>
      <c r="U272" s="66"/>
      <c r="V272" s="66"/>
      <c r="W272" s="66"/>
    </row>
    <row r="273" spans="1:23" ht="12.75" customHeight="1" x14ac:dyDescent="0.2">
      <c r="A273" s="70" t="s">
        <v>2614</v>
      </c>
      <c r="B273" s="65" t="s">
        <v>2615</v>
      </c>
      <c r="C273" s="134" t="s">
        <v>2614</v>
      </c>
      <c r="D273" s="192"/>
      <c r="E273" s="192"/>
      <c r="F273" s="71" t="str">
        <f t="shared" si="38"/>
        <v>-</v>
      </c>
      <c r="G273" s="66"/>
      <c r="H273" s="66"/>
      <c r="I273" s="66"/>
      <c r="J273" s="66"/>
      <c r="K273" s="66"/>
      <c r="L273" s="66"/>
      <c r="M273" s="66"/>
      <c r="N273" s="66"/>
      <c r="O273" s="66"/>
      <c r="P273" s="66"/>
      <c r="Q273" s="66"/>
      <c r="R273" s="66"/>
      <c r="S273" s="66"/>
      <c r="T273" s="66"/>
      <c r="U273" s="66"/>
      <c r="V273" s="66"/>
      <c r="W273" s="66"/>
    </row>
    <row r="274" spans="1:23" ht="12.75" customHeight="1" x14ac:dyDescent="0.2">
      <c r="A274" s="70" t="s">
        <v>601</v>
      </c>
      <c r="B274" s="65" t="s">
        <v>2616</v>
      </c>
      <c r="C274" s="134" t="s">
        <v>601</v>
      </c>
      <c r="D274" s="79">
        <f>SUM(D275:D277)+SUM(D286:D290)</f>
        <v>2256.11</v>
      </c>
      <c r="E274" s="79">
        <f>SUM(E275:E277)+SUM(E286:E290)</f>
        <v>2765.48</v>
      </c>
      <c r="F274" s="71">
        <f t="shared" si="1"/>
        <v>122.57735660052036</v>
      </c>
      <c r="G274" s="66"/>
      <c r="H274" s="66"/>
      <c r="I274" s="66"/>
      <c r="J274" s="66"/>
      <c r="K274" s="66"/>
      <c r="L274" s="66"/>
      <c r="M274" s="66"/>
      <c r="N274" s="66"/>
      <c r="O274" s="66"/>
      <c r="P274" s="66"/>
      <c r="Q274" s="66"/>
      <c r="R274" s="66"/>
      <c r="S274" s="66"/>
      <c r="T274" s="66"/>
      <c r="U274" s="66"/>
      <c r="V274" s="66"/>
      <c r="W274" s="66"/>
    </row>
    <row r="275" spans="1:23" ht="12.75" customHeight="1" x14ac:dyDescent="0.2">
      <c r="A275" s="70" t="s">
        <v>2617</v>
      </c>
      <c r="B275" s="65" t="s">
        <v>2618</v>
      </c>
      <c r="C275" s="134" t="s">
        <v>2617</v>
      </c>
      <c r="D275" s="192"/>
      <c r="E275" s="192"/>
      <c r="F275" s="71" t="str">
        <f t="shared" ref="F275:F290" si="39">IF(D275&gt;0,IF(E275/D275&gt;=100,"&gt;&gt;100",E275/D275*100),"-")</f>
        <v>-</v>
      </c>
      <c r="G275" s="66"/>
      <c r="H275" s="66"/>
      <c r="I275" s="66"/>
      <c r="J275" s="66"/>
      <c r="K275" s="66"/>
      <c r="L275" s="66"/>
      <c r="M275" s="66"/>
      <c r="N275" s="66"/>
      <c r="O275" s="66"/>
      <c r="P275" s="66"/>
      <c r="Q275" s="66"/>
      <c r="R275" s="66"/>
      <c r="S275" s="66"/>
      <c r="T275" s="66"/>
      <c r="U275" s="66"/>
      <c r="V275" s="66"/>
      <c r="W275" s="66"/>
    </row>
    <row r="276" spans="1:23" ht="12.75" customHeight="1" x14ac:dyDescent="0.2">
      <c r="A276" s="70" t="s">
        <v>2619</v>
      </c>
      <c r="B276" s="65" t="s">
        <v>2620</v>
      </c>
      <c r="C276" s="134" t="s">
        <v>2619</v>
      </c>
      <c r="D276" s="192"/>
      <c r="E276" s="192"/>
      <c r="F276" s="71" t="str">
        <f t="shared" si="39"/>
        <v>-</v>
      </c>
      <c r="G276" s="66"/>
      <c r="H276" s="66"/>
      <c r="I276" s="66"/>
      <c r="J276" s="66"/>
      <c r="K276" s="66"/>
      <c r="L276" s="66"/>
      <c r="M276" s="66"/>
      <c r="N276" s="66"/>
      <c r="O276" s="66"/>
      <c r="P276" s="66"/>
      <c r="Q276" s="66"/>
      <c r="R276" s="66"/>
      <c r="S276" s="66"/>
      <c r="T276" s="66"/>
      <c r="U276" s="66"/>
      <c r="V276" s="66"/>
      <c r="W276" s="66"/>
    </row>
    <row r="277" spans="1:23" ht="24" x14ac:dyDescent="0.2">
      <c r="A277" s="70" t="s">
        <v>2621</v>
      </c>
      <c r="B277" s="65" t="s">
        <v>2622</v>
      </c>
      <c r="C277" s="134" t="s">
        <v>2621</v>
      </c>
      <c r="D277" s="79">
        <f>SUM(D278:D285)</f>
        <v>0</v>
      </c>
      <c r="E277" s="79">
        <f>SUM(E278:E285)</f>
        <v>0</v>
      </c>
      <c r="F277" s="71" t="str">
        <f t="shared" si="39"/>
        <v>-</v>
      </c>
      <c r="G277" s="66"/>
      <c r="H277" s="66"/>
      <c r="I277" s="66"/>
      <c r="J277" s="66"/>
      <c r="K277" s="66"/>
      <c r="L277" s="66"/>
      <c r="M277" s="66"/>
      <c r="N277" s="66"/>
      <c r="O277" s="66"/>
      <c r="P277" s="66"/>
      <c r="Q277" s="66"/>
      <c r="R277" s="66"/>
      <c r="S277" s="66"/>
      <c r="T277" s="66"/>
      <c r="U277" s="66"/>
      <c r="V277" s="66"/>
      <c r="W277" s="66"/>
    </row>
    <row r="278" spans="1:23" ht="12.75" customHeight="1" x14ac:dyDescent="0.2">
      <c r="A278" s="70" t="s">
        <v>2623</v>
      </c>
      <c r="B278" s="65" t="s">
        <v>2624</v>
      </c>
      <c r="C278" s="134" t="s">
        <v>2623</v>
      </c>
      <c r="D278" s="192"/>
      <c r="E278" s="192"/>
      <c r="F278" s="71" t="str">
        <f t="shared" si="39"/>
        <v>-</v>
      </c>
      <c r="G278" s="66"/>
      <c r="H278" s="66"/>
      <c r="I278" s="66"/>
      <c r="J278" s="66"/>
      <c r="K278" s="66"/>
      <c r="L278" s="66"/>
      <c r="M278" s="66"/>
      <c r="N278" s="66"/>
      <c r="O278" s="66"/>
      <c r="P278" s="66"/>
      <c r="Q278" s="66"/>
      <c r="R278" s="66"/>
      <c r="S278" s="66"/>
      <c r="T278" s="66"/>
      <c r="U278" s="66"/>
      <c r="V278" s="66"/>
      <c r="W278" s="66"/>
    </row>
    <row r="279" spans="1:23" ht="12.75" customHeight="1" x14ac:dyDescent="0.2">
      <c r="A279" s="70" t="s">
        <v>2625</v>
      </c>
      <c r="B279" s="65" t="s">
        <v>2626</v>
      </c>
      <c r="C279" s="134" t="s">
        <v>2625</v>
      </c>
      <c r="D279" s="192"/>
      <c r="E279" s="192"/>
      <c r="F279" s="71" t="str">
        <f t="shared" si="39"/>
        <v>-</v>
      </c>
      <c r="G279" s="66"/>
      <c r="H279" s="66"/>
      <c r="I279" s="66"/>
      <c r="J279" s="66"/>
      <c r="K279" s="66"/>
      <c r="L279" s="66"/>
      <c r="M279" s="66"/>
      <c r="N279" s="66"/>
      <c r="O279" s="66"/>
      <c r="P279" s="66"/>
      <c r="Q279" s="66"/>
      <c r="R279" s="66"/>
      <c r="S279" s="66"/>
      <c r="T279" s="66"/>
      <c r="U279" s="66"/>
      <c r="V279" s="66"/>
      <c r="W279" s="66"/>
    </row>
    <row r="280" spans="1:23" ht="12.75" customHeight="1" x14ac:dyDescent="0.2">
      <c r="A280" s="70" t="s">
        <v>2627</v>
      </c>
      <c r="B280" s="65" t="s">
        <v>2628</v>
      </c>
      <c r="C280" s="134" t="s">
        <v>2627</v>
      </c>
      <c r="D280" s="192"/>
      <c r="E280" s="192"/>
      <c r="F280" s="71" t="str">
        <f t="shared" si="39"/>
        <v>-</v>
      </c>
      <c r="G280" s="66"/>
      <c r="H280" s="66"/>
      <c r="I280" s="66"/>
      <c r="J280" s="66"/>
      <c r="K280" s="66"/>
      <c r="L280" s="66"/>
      <c r="M280" s="66"/>
      <c r="N280" s="66"/>
      <c r="O280" s="66"/>
      <c r="P280" s="66"/>
      <c r="Q280" s="66"/>
      <c r="R280" s="66"/>
      <c r="S280" s="66"/>
      <c r="T280" s="66"/>
      <c r="U280" s="66"/>
      <c r="V280" s="66"/>
      <c r="W280" s="66"/>
    </row>
    <row r="281" spans="1:23" ht="12.75" customHeight="1" x14ac:dyDescent="0.2">
      <c r="A281" s="70" t="s">
        <v>2629</v>
      </c>
      <c r="B281" s="65" t="s">
        <v>2630</v>
      </c>
      <c r="C281" s="134" t="s">
        <v>2629</v>
      </c>
      <c r="D281" s="192"/>
      <c r="E281" s="192"/>
      <c r="F281" s="71" t="str">
        <f t="shared" si="39"/>
        <v>-</v>
      </c>
      <c r="G281" s="66"/>
      <c r="H281" s="66"/>
      <c r="I281" s="66"/>
      <c r="J281" s="66"/>
      <c r="K281" s="66"/>
      <c r="L281" s="66"/>
      <c r="M281" s="66"/>
      <c r="N281" s="66"/>
      <c r="O281" s="66"/>
      <c r="P281" s="66"/>
      <c r="Q281" s="66"/>
      <c r="R281" s="66"/>
      <c r="S281" s="66"/>
      <c r="T281" s="66"/>
      <c r="U281" s="66"/>
      <c r="V281" s="66"/>
      <c r="W281" s="66"/>
    </row>
    <row r="282" spans="1:23" ht="12.75" customHeight="1" x14ac:dyDescent="0.2">
      <c r="A282" s="70" t="s">
        <v>2631</v>
      </c>
      <c r="B282" s="65" t="s">
        <v>2632</v>
      </c>
      <c r="C282" s="134" t="s">
        <v>2631</v>
      </c>
      <c r="D282" s="192"/>
      <c r="E282" s="192"/>
      <c r="F282" s="71" t="str">
        <f t="shared" si="39"/>
        <v>-</v>
      </c>
      <c r="G282" s="66"/>
      <c r="H282" s="66"/>
      <c r="I282" s="66"/>
      <c r="J282" s="66"/>
      <c r="K282" s="66"/>
      <c r="L282" s="66"/>
      <c r="M282" s="66"/>
      <c r="N282" s="66"/>
      <c r="O282" s="66"/>
      <c r="P282" s="66"/>
      <c r="Q282" s="66"/>
      <c r="R282" s="66"/>
      <c r="S282" s="66"/>
      <c r="T282" s="66"/>
      <c r="U282" s="66"/>
      <c r="V282" s="66"/>
      <c r="W282" s="66"/>
    </row>
    <row r="283" spans="1:23" ht="12.75" customHeight="1" x14ac:dyDescent="0.2">
      <c r="A283" s="70" t="s">
        <v>2633</v>
      </c>
      <c r="B283" s="65" t="s">
        <v>2634</v>
      </c>
      <c r="C283" s="134" t="s">
        <v>2633</v>
      </c>
      <c r="D283" s="192"/>
      <c r="E283" s="192"/>
      <c r="F283" s="71" t="str">
        <f t="shared" si="39"/>
        <v>-</v>
      </c>
      <c r="G283" s="66"/>
      <c r="H283" s="66"/>
      <c r="I283" s="66"/>
      <c r="J283" s="66"/>
      <c r="K283" s="66"/>
      <c r="L283" s="66"/>
      <c r="M283" s="66"/>
      <c r="N283" s="66"/>
      <c r="O283" s="66"/>
      <c r="P283" s="66"/>
      <c r="Q283" s="66"/>
      <c r="R283" s="66"/>
      <c r="S283" s="66"/>
      <c r="T283" s="66"/>
      <c r="U283" s="66"/>
      <c r="V283" s="66"/>
      <c r="W283" s="66"/>
    </row>
    <row r="284" spans="1:23" ht="24" x14ac:dyDescent="0.2">
      <c r="A284" s="70" t="s">
        <v>2635</v>
      </c>
      <c r="B284" s="65" t="s">
        <v>150</v>
      </c>
      <c r="C284" s="134" t="s">
        <v>2635</v>
      </c>
      <c r="D284" s="192"/>
      <c r="E284" s="192"/>
      <c r="F284" s="71" t="str">
        <f t="shared" si="39"/>
        <v>-</v>
      </c>
      <c r="G284" s="66"/>
      <c r="H284" s="66"/>
      <c r="I284" s="66"/>
      <c r="J284" s="66"/>
      <c r="K284" s="66"/>
      <c r="L284" s="66"/>
      <c r="M284" s="66"/>
      <c r="N284" s="66"/>
      <c r="O284" s="66"/>
      <c r="P284" s="66"/>
      <c r="Q284" s="66"/>
      <c r="R284" s="66"/>
      <c r="S284" s="66"/>
      <c r="T284" s="66"/>
      <c r="U284" s="66"/>
      <c r="V284" s="66"/>
      <c r="W284" s="66"/>
    </row>
    <row r="285" spans="1:23" ht="12.75" customHeight="1" x14ac:dyDescent="0.2">
      <c r="A285" s="70" t="s">
        <v>2636</v>
      </c>
      <c r="B285" s="65" t="s">
        <v>2637</v>
      </c>
      <c r="C285" s="134" t="s">
        <v>2636</v>
      </c>
      <c r="D285" s="192"/>
      <c r="E285" s="192"/>
      <c r="F285" s="71" t="str">
        <f t="shared" si="39"/>
        <v>-</v>
      </c>
      <c r="G285" s="66"/>
      <c r="H285" s="66"/>
      <c r="I285" s="66"/>
      <c r="J285" s="66"/>
      <c r="K285" s="66"/>
      <c r="L285" s="66"/>
      <c r="M285" s="66"/>
      <c r="N285" s="66"/>
      <c r="O285" s="66"/>
      <c r="P285" s="66"/>
      <c r="Q285" s="66"/>
      <c r="R285" s="66"/>
      <c r="S285" s="66"/>
      <c r="T285" s="66"/>
      <c r="U285" s="66"/>
      <c r="V285" s="66"/>
      <c r="W285" s="66"/>
    </row>
    <row r="286" spans="1:23" ht="12.75" customHeight="1" x14ac:dyDescent="0.2">
      <c r="A286" s="70" t="s">
        <v>2638</v>
      </c>
      <c r="B286" s="65" t="s">
        <v>2639</v>
      </c>
      <c r="C286" s="134" t="s">
        <v>2638</v>
      </c>
      <c r="D286" s="192"/>
      <c r="E286" s="192"/>
      <c r="F286" s="71" t="str">
        <f t="shared" si="39"/>
        <v>-</v>
      </c>
      <c r="G286" s="66"/>
      <c r="H286" s="66"/>
      <c r="I286" s="66"/>
      <c r="J286" s="66"/>
      <c r="K286" s="66"/>
      <c r="L286" s="66"/>
      <c r="M286" s="66"/>
      <c r="N286" s="66"/>
      <c r="O286" s="66"/>
      <c r="P286" s="66"/>
      <c r="Q286" s="66"/>
      <c r="R286" s="66"/>
      <c r="S286" s="66"/>
      <c r="T286" s="66"/>
      <c r="U286" s="66"/>
      <c r="V286" s="66"/>
      <c r="W286" s="66"/>
    </row>
    <row r="287" spans="1:23" ht="24" x14ac:dyDescent="0.2">
      <c r="A287" s="70" t="s">
        <v>2640</v>
      </c>
      <c r="B287" s="65" t="s">
        <v>2641</v>
      </c>
      <c r="C287" s="134" t="s">
        <v>2640</v>
      </c>
      <c r="D287" s="192"/>
      <c r="E287" s="192"/>
      <c r="F287" s="71" t="str">
        <f t="shared" si="39"/>
        <v>-</v>
      </c>
      <c r="G287" s="66"/>
      <c r="H287" s="66"/>
      <c r="I287" s="66"/>
      <c r="J287" s="66"/>
      <c r="K287" s="66"/>
      <c r="L287" s="66"/>
      <c r="M287" s="66"/>
      <c r="N287" s="66"/>
      <c r="O287" s="66"/>
      <c r="P287" s="66"/>
      <c r="Q287" s="66"/>
      <c r="R287" s="66"/>
      <c r="S287" s="66"/>
      <c r="T287" s="66"/>
      <c r="U287" s="66"/>
      <c r="V287" s="66"/>
      <c r="W287" s="66"/>
    </row>
    <row r="288" spans="1:23" ht="12.75" customHeight="1" x14ac:dyDescent="0.2">
      <c r="A288" s="70" t="s">
        <v>2642</v>
      </c>
      <c r="B288" s="65" t="s">
        <v>2643</v>
      </c>
      <c r="C288" s="134" t="s">
        <v>2642</v>
      </c>
      <c r="D288" s="192">
        <v>2256.11</v>
      </c>
      <c r="E288" s="192">
        <v>2765.48</v>
      </c>
      <c r="F288" s="71">
        <f t="shared" si="39"/>
        <v>122.57735660052036</v>
      </c>
      <c r="G288" s="66"/>
      <c r="H288" s="66"/>
      <c r="I288" s="66"/>
      <c r="J288" s="66"/>
      <c r="K288" s="66"/>
      <c r="L288" s="66"/>
      <c r="M288" s="66"/>
      <c r="N288" s="66"/>
      <c r="O288" s="66"/>
      <c r="P288" s="66"/>
      <c r="Q288" s="66"/>
      <c r="R288" s="66"/>
      <c r="S288" s="66"/>
      <c r="T288" s="66"/>
      <c r="U288" s="66"/>
      <c r="V288" s="66"/>
      <c r="W288" s="66"/>
    </row>
    <row r="289" spans="1:23" ht="12.75" customHeight="1" x14ac:dyDescent="0.2">
      <c r="A289" s="70" t="s">
        <v>2644</v>
      </c>
      <c r="B289" s="65" t="s">
        <v>2645</v>
      </c>
      <c r="C289" s="134" t="s">
        <v>2644</v>
      </c>
      <c r="D289" s="192"/>
      <c r="E289" s="192"/>
      <c r="F289" s="71" t="str">
        <f t="shared" si="39"/>
        <v>-</v>
      </c>
      <c r="G289" s="66"/>
      <c r="H289" s="66"/>
      <c r="I289" s="66"/>
      <c r="J289" s="66"/>
      <c r="K289" s="66"/>
      <c r="L289" s="66"/>
      <c r="M289" s="66"/>
      <c r="N289" s="66"/>
      <c r="O289" s="66"/>
      <c r="P289" s="66"/>
      <c r="Q289" s="66"/>
      <c r="R289" s="66"/>
      <c r="S289" s="66"/>
      <c r="T289" s="66"/>
      <c r="U289" s="66"/>
      <c r="V289" s="66"/>
      <c r="W289" s="66"/>
    </row>
    <row r="290" spans="1:23" ht="12.75" customHeight="1" x14ac:dyDescent="0.2">
      <c r="A290" s="70" t="s">
        <v>2646</v>
      </c>
      <c r="B290" s="65" t="s">
        <v>2647</v>
      </c>
      <c r="C290" s="134" t="s">
        <v>2646</v>
      </c>
      <c r="D290" s="192"/>
      <c r="E290" s="192"/>
      <c r="F290" s="71" t="str">
        <f t="shared" si="39"/>
        <v>-</v>
      </c>
      <c r="G290" s="66"/>
      <c r="H290" s="66"/>
      <c r="I290" s="66"/>
      <c r="J290" s="66"/>
      <c r="K290" s="66"/>
      <c r="L290" s="66"/>
      <c r="M290" s="66"/>
      <c r="N290" s="66"/>
      <c r="O290" s="66"/>
      <c r="P290" s="66"/>
      <c r="Q290" s="66"/>
      <c r="R290" s="66"/>
      <c r="S290" s="66"/>
      <c r="T290" s="66"/>
      <c r="U290" s="66"/>
      <c r="V290" s="66"/>
      <c r="W290" s="66"/>
    </row>
    <row r="291" spans="1:23" ht="12.75" customHeight="1" x14ac:dyDescent="0.2">
      <c r="A291" s="70" t="s">
        <v>801</v>
      </c>
      <c r="B291" s="65" t="s">
        <v>2648</v>
      </c>
      <c r="C291" s="134" t="s">
        <v>801</v>
      </c>
      <c r="D291" s="79">
        <f>SUM(D292:D295)</f>
        <v>0</v>
      </c>
      <c r="E291" s="79">
        <f>SUM(E292:E295)</f>
        <v>0</v>
      </c>
      <c r="F291" s="71" t="str">
        <f t="shared" si="1"/>
        <v>-</v>
      </c>
      <c r="G291" s="66"/>
      <c r="H291" s="66"/>
      <c r="I291" s="66"/>
      <c r="J291" s="66"/>
      <c r="K291" s="66"/>
      <c r="L291" s="66"/>
      <c r="M291" s="66"/>
      <c r="N291" s="66"/>
      <c r="O291" s="66"/>
      <c r="P291" s="66"/>
      <c r="Q291" s="66"/>
      <c r="R291" s="66"/>
      <c r="S291" s="66"/>
      <c r="T291" s="66"/>
      <c r="U291" s="66"/>
      <c r="V291" s="66"/>
      <c r="W291" s="66"/>
    </row>
    <row r="292" spans="1:23" ht="12.75" customHeight="1" x14ac:dyDescent="0.2">
      <c r="A292" s="70" t="s">
        <v>2649</v>
      </c>
      <c r="B292" s="65" t="s">
        <v>2650</v>
      </c>
      <c r="C292" s="134" t="s">
        <v>2649</v>
      </c>
      <c r="D292" s="192"/>
      <c r="E292" s="192"/>
      <c r="F292" s="71" t="str">
        <f t="shared" si="1"/>
        <v>-</v>
      </c>
      <c r="G292" s="66"/>
      <c r="H292" s="66"/>
      <c r="I292" s="66"/>
      <c r="J292" s="66"/>
      <c r="K292" s="66"/>
      <c r="L292" s="66"/>
      <c r="M292" s="66"/>
      <c r="N292" s="66"/>
      <c r="O292" s="66"/>
      <c r="P292" s="66"/>
      <c r="Q292" s="66"/>
      <c r="R292" s="66"/>
      <c r="S292" s="66"/>
      <c r="T292" s="66"/>
      <c r="U292" s="66"/>
      <c r="V292" s="66"/>
      <c r="W292" s="66"/>
    </row>
    <row r="293" spans="1:23" ht="12.75" customHeight="1" x14ac:dyDescent="0.2">
      <c r="A293" s="70" t="s">
        <v>2651</v>
      </c>
      <c r="B293" s="65" t="s">
        <v>2652</v>
      </c>
      <c r="C293" s="134" t="s">
        <v>2651</v>
      </c>
      <c r="D293" s="192"/>
      <c r="E293" s="192"/>
      <c r="F293" s="71" t="str">
        <f t="shared" ref="F293:F295" si="40">IF(D293&gt;0,IF(E293/D293&gt;=100,"&gt;&gt;100",E293/D293*100),"-")</f>
        <v>-</v>
      </c>
      <c r="G293" s="66"/>
      <c r="H293" s="66"/>
      <c r="I293" s="66"/>
      <c r="J293" s="66"/>
      <c r="K293" s="66"/>
      <c r="L293" s="66"/>
      <c r="M293" s="66"/>
      <c r="N293" s="66"/>
      <c r="O293" s="66"/>
      <c r="P293" s="66"/>
      <c r="Q293" s="66"/>
      <c r="R293" s="66"/>
      <c r="S293" s="66"/>
      <c r="T293" s="66"/>
      <c r="U293" s="66"/>
      <c r="V293" s="66"/>
      <c r="W293" s="66"/>
    </row>
    <row r="294" spans="1:23" ht="24" x14ac:dyDescent="0.2">
      <c r="A294" s="70" t="s">
        <v>2653</v>
      </c>
      <c r="B294" s="65" t="s">
        <v>2654</v>
      </c>
      <c r="C294" s="134" t="s">
        <v>2653</v>
      </c>
      <c r="D294" s="192"/>
      <c r="E294" s="192"/>
      <c r="F294" s="71" t="str">
        <f t="shared" si="40"/>
        <v>-</v>
      </c>
      <c r="G294" s="66"/>
      <c r="H294" s="66"/>
      <c r="I294" s="66"/>
      <c r="J294" s="66"/>
      <c r="K294" s="66"/>
      <c r="L294" s="66"/>
      <c r="M294" s="66"/>
      <c r="N294" s="66"/>
      <c r="O294" s="66"/>
      <c r="P294" s="66"/>
      <c r="Q294" s="66"/>
      <c r="R294" s="66"/>
      <c r="S294" s="66"/>
      <c r="T294" s="66"/>
      <c r="U294" s="66"/>
      <c r="V294" s="66"/>
      <c r="W294" s="66"/>
    </row>
    <row r="295" spans="1:23" ht="12.75" customHeight="1" x14ac:dyDescent="0.2">
      <c r="A295" s="70" t="s">
        <v>2655</v>
      </c>
      <c r="B295" s="65" t="s">
        <v>2656</v>
      </c>
      <c r="C295" s="134" t="s">
        <v>2655</v>
      </c>
      <c r="D295" s="192"/>
      <c r="E295" s="192"/>
      <c r="F295" s="71" t="str">
        <f t="shared" si="40"/>
        <v>-</v>
      </c>
      <c r="G295" s="66"/>
      <c r="H295" s="66"/>
      <c r="I295" s="66"/>
      <c r="J295" s="66"/>
      <c r="K295" s="66"/>
      <c r="L295" s="66"/>
      <c r="M295" s="66"/>
      <c r="N295" s="66"/>
      <c r="O295" s="66"/>
      <c r="P295" s="66"/>
      <c r="Q295" s="66"/>
      <c r="R295" s="66"/>
      <c r="S295" s="66"/>
      <c r="T295" s="66"/>
      <c r="U295" s="66"/>
      <c r="V295" s="66"/>
      <c r="W295" s="66"/>
    </row>
    <row r="296" spans="1:23" ht="12.75" customHeight="1" x14ac:dyDescent="0.2">
      <c r="A296" s="70" t="s">
        <v>2657</v>
      </c>
      <c r="B296" s="65" t="s">
        <v>2658</v>
      </c>
      <c r="C296" s="134" t="s">
        <v>2657</v>
      </c>
      <c r="D296" s="79">
        <f t="shared" ref="D296:E296" si="41">+D297-D298</f>
        <v>0</v>
      </c>
      <c r="E296" s="79">
        <f t="shared" si="41"/>
        <v>0</v>
      </c>
      <c r="F296" s="71" t="str">
        <f t="shared" si="1"/>
        <v>-</v>
      </c>
      <c r="G296" s="66"/>
      <c r="H296" s="66"/>
      <c r="I296" s="66"/>
      <c r="J296" s="66"/>
      <c r="K296" s="66"/>
      <c r="L296" s="66"/>
      <c r="M296" s="66"/>
      <c r="N296" s="66"/>
      <c r="O296" s="66"/>
      <c r="P296" s="66"/>
      <c r="Q296" s="66"/>
      <c r="R296" s="66"/>
      <c r="S296" s="66"/>
      <c r="T296" s="66"/>
      <c r="U296" s="66"/>
      <c r="V296" s="66"/>
      <c r="W296" s="66"/>
    </row>
    <row r="297" spans="1:23" ht="12.75" customHeight="1" x14ac:dyDescent="0.2">
      <c r="A297" s="70" t="s">
        <v>2659</v>
      </c>
      <c r="B297" s="65" t="s">
        <v>2660</v>
      </c>
      <c r="C297" s="134" t="s">
        <v>2659</v>
      </c>
      <c r="D297" s="79">
        <f t="shared" ref="D297:E297" si="42">D298</f>
        <v>384011.18</v>
      </c>
      <c r="E297" s="79">
        <f t="shared" si="42"/>
        <v>384011.18</v>
      </c>
      <c r="F297" s="71">
        <f t="shared" si="1"/>
        <v>100</v>
      </c>
      <c r="G297" s="66"/>
      <c r="H297" s="66"/>
      <c r="I297" s="66"/>
      <c r="J297" s="66"/>
      <c r="K297" s="66"/>
      <c r="L297" s="66"/>
      <c r="M297" s="66"/>
      <c r="N297" s="66"/>
      <c r="O297" s="66"/>
      <c r="P297" s="66"/>
      <c r="Q297" s="66"/>
      <c r="R297" s="66"/>
      <c r="S297" s="66"/>
      <c r="T297" s="66"/>
      <c r="U297" s="66"/>
      <c r="V297" s="66"/>
      <c r="W297" s="66"/>
    </row>
    <row r="298" spans="1:23" ht="12.75" customHeight="1" x14ac:dyDescent="0.2">
      <c r="A298" s="73" t="s">
        <v>2661</v>
      </c>
      <c r="B298" s="74" t="s">
        <v>2662</v>
      </c>
      <c r="C298" s="134" t="s">
        <v>2661</v>
      </c>
      <c r="D298" s="193">
        <v>384011.18</v>
      </c>
      <c r="E298" s="193">
        <v>384011.18</v>
      </c>
      <c r="F298" s="75">
        <f t="shared" si="1"/>
        <v>100</v>
      </c>
      <c r="G298" s="66"/>
      <c r="H298" s="66"/>
      <c r="I298" s="66"/>
      <c r="J298" s="66"/>
      <c r="K298" s="66"/>
      <c r="L298" s="66"/>
      <c r="M298" s="66"/>
      <c r="N298" s="66"/>
      <c r="O298" s="66"/>
      <c r="P298" s="66"/>
      <c r="Q298" s="66"/>
      <c r="R298" s="66"/>
      <c r="S298" s="66"/>
      <c r="T298" s="66"/>
      <c r="U298" s="66"/>
      <c r="V298" s="66"/>
      <c r="W298" s="66"/>
    </row>
    <row r="299" spans="1:23" ht="20.100000000000001" customHeight="1" x14ac:dyDescent="0.2">
      <c r="A299" s="376" t="s">
        <v>1253</v>
      </c>
      <c r="B299" s="373"/>
      <c r="C299" s="262"/>
      <c r="D299" s="76"/>
      <c r="E299" s="77"/>
      <c r="F299" s="78"/>
      <c r="G299" s="66"/>
      <c r="H299" s="66"/>
      <c r="I299" s="66"/>
      <c r="J299" s="66"/>
      <c r="K299" s="66"/>
      <c r="L299" s="66"/>
      <c r="M299" s="66"/>
      <c r="N299" s="66"/>
      <c r="O299" s="66"/>
      <c r="P299" s="66"/>
      <c r="Q299" s="66"/>
      <c r="R299" s="66"/>
      <c r="S299" s="66"/>
      <c r="T299" s="66"/>
      <c r="U299" s="66"/>
      <c r="V299" s="66"/>
      <c r="W299" s="66"/>
    </row>
    <row r="300" spans="1:23" ht="12.75" customHeight="1" x14ac:dyDescent="0.2">
      <c r="A300" s="70" t="s">
        <v>2663</v>
      </c>
      <c r="B300" s="65" t="s">
        <v>2664</v>
      </c>
      <c r="C300" s="134" t="s">
        <v>2665</v>
      </c>
      <c r="D300" s="192">
        <v>0</v>
      </c>
      <c r="E300" s="192"/>
      <c r="F300" s="71" t="str">
        <f t="shared" ref="F300:F365" si="43">IF(D300&gt;0,IF(E300/D300&gt;=100,"&gt;&gt;100",E300/D300*100),"-")</f>
        <v>-</v>
      </c>
      <c r="G300" s="66"/>
      <c r="H300" s="66"/>
      <c r="I300" s="66"/>
      <c r="J300" s="66"/>
      <c r="K300" s="66"/>
      <c r="L300" s="66"/>
      <c r="M300" s="66"/>
      <c r="N300" s="66"/>
      <c r="O300" s="66"/>
      <c r="P300" s="66"/>
      <c r="Q300" s="66"/>
      <c r="R300" s="66"/>
      <c r="S300" s="66"/>
      <c r="T300" s="66"/>
      <c r="U300" s="66"/>
      <c r="V300" s="66"/>
      <c r="W300" s="66"/>
    </row>
    <row r="301" spans="1:23" ht="12.75" customHeight="1" x14ac:dyDescent="0.2">
      <c r="A301" s="70" t="s">
        <v>2663</v>
      </c>
      <c r="B301" s="65" t="s">
        <v>2666</v>
      </c>
      <c r="C301" s="134" t="s">
        <v>2667</v>
      </c>
      <c r="D301" s="192">
        <v>0</v>
      </c>
      <c r="E301" s="192"/>
      <c r="F301" s="71" t="str">
        <f t="shared" si="43"/>
        <v>-</v>
      </c>
      <c r="G301" s="66"/>
      <c r="H301" s="66"/>
      <c r="I301" s="66"/>
      <c r="J301" s="66"/>
      <c r="K301" s="66"/>
      <c r="L301" s="66"/>
      <c r="M301" s="66"/>
      <c r="N301" s="66"/>
      <c r="O301" s="66"/>
      <c r="P301" s="66"/>
      <c r="Q301" s="66"/>
      <c r="R301" s="66"/>
      <c r="S301" s="66"/>
      <c r="T301" s="66"/>
      <c r="U301" s="66"/>
      <c r="V301" s="66"/>
      <c r="W301" s="66"/>
    </row>
    <row r="302" spans="1:23" ht="12.75" customHeight="1" x14ac:dyDescent="0.2">
      <c r="A302" s="70" t="s">
        <v>2668</v>
      </c>
      <c r="B302" s="65" t="s">
        <v>2669</v>
      </c>
      <c r="C302" s="134" t="s">
        <v>2670</v>
      </c>
      <c r="D302" s="192">
        <v>0</v>
      </c>
      <c r="E302" s="192"/>
      <c r="F302" s="71" t="str">
        <f t="shared" si="43"/>
        <v>-</v>
      </c>
      <c r="G302" s="66"/>
      <c r="H302" s="66"/>
      <c r="I302" s="66"/>
      <c r="J302" s="66"/>
      <c r="K302" s="66"/>
      <c r="L302" s="66"/>
      <c r="M302" s="66"/>
      <c r="N302" s="66"/>
      <c r="O302" s="66"/>
      <c r="P302" s="66"/>
      <c r="Q302" s="66"/>
      <c r="R302" s="66"/>
      <c r="S302" s="66"/>
      <c r="T302" s="66"/>
      <c r="U302" s="66"/>
      <c r="V302" s="66"/>
      <c r="W302" s="66"/>
    </row>
    <row r="303" spans="1:23" ht="12.75" customHeight="1" x14ac:dyDescent="0.2">
      <c r="A303" s="70" t="s">
        <v>2668</v>
      </c>
      <c r="B303" s="65" t="s">
        <v>2671</v>
      </c>
      <c r="C303" s="134" t="s">
        <v>2672</v>
      </c>
      <c r="D303" s="192">
        <v>2256.11</v>
      </c>
      <c r="E303" s="192">
        <v>2765.48</v>
      </c>
      <c r="F303" s="71">
        <f t="shared" si="43"/>
        <v>122.57735660052036</v>
      </c>
      <c r="G303" s="66"/>
      <c r="H303" s="66"/>
      <c r="I303" s="66"/>
      <c r="J303" s="66"/>
      <c r="K303" s="66"/>
      <c r="L303" s="66"/>
      <c r="M303" s="66"/>
      <c r="N303" s="66"/>
      <c r="O303" s="66"/>
      <c r="P303" s="66"/>
      <c r="Q303" s="66"/>
      <c r="R303" s="66"/>
      <c r="S303" s="66"/>
      <c r="T303" s="66"/>
      <c r="U303" s="66"/>
      <c r="V303" s="66"/>
      <c r="W303" s="66"/>
    </row>
    <row r="304" spans="1:23" ht="12.75" customHeight="1" x14ac:dyDescent="0.2">
      <c r="A304" s="70" t="s">
        <v>2668</v>
      </c>
      <c r="B304" s="65" t="s">
        <v>2673</v>
      </c>
      <c r="C304" s="134" t="s">
        <v>2674</v>
      </c>
      <c r="D304" s="192"/>
      <c r="E304" s="192"/>
      <c r="F304" s="71" t="str">
        <f t="shared" si="43"/>
        <v>-</v>
      </c>
      <c r="G304" s="66"/>
      <c r="H304" s="66"/>
      <c r="I304" s="66"/>
      <c r="J304" s="66"/>
      <c r="K304" s="66"/>
      <c r="L304" s="66"/>
      <c r="M304" s="66"/>
      <c r="N304" s="66"/>
      <c r="O304" s="66"/>
      <c r="P304" s="66"/>
      <c r="Q304" s="66"/>
      <c r="R304" s="66"/>
      <c r="S304" s="66"/>
      <c r="T304" s="66"/>
      <c r="U304" s="66"/>
      <c r="V304" s="66"/>
      <c r="W304" s="66"/>
    </row>
    <row r="305" spans="1:23" ht="12.75" customHeight="1" x14ac:dyDescent="0.2">
      <c r="A305" s="70" t="s">
        <v>2675</v>
      </c>
      <c r="B305" s="65" t="s">
        <v>2676</v>
      </c>
      <c r="C305" s="134" t="s">
        <v>2677</v>
      </c>
      <c r="D305" s="192">
        <v>0</v>
      </c>
      <c r="E305" s="192"/>
      <c r="F305" s="71" t="str">
        <f t="shared" si="43"/>
        <v>-</v>
      </c>
      <c r="G305" s="66"/>
      <c r="H305" s="66"/>
      <c r="I305" s="66"/>
      <c r="J305" s="66"/>
      <c r="K305" s="66"/>
      <c r="L305" s="66"/>
      <c r="M305" s="66"/>
      <c r="N305" s="66"/>
      <c r="O305" s="66"/>
      <c r="P305" s="66"/>
      <c r="Q305" s="66"/>
      <c r="R305" s="66"/>
      <c r="S305" s="66"/>
      <c r="T305" s="66"/>
      <c r="U305" s="66"/>
      <c r="V305" s="66"/>
      <c r="W305" s="66"/>
    </row>
    <row r="306" spans="1:23" ht="12.75" customHeight="1" x14ac:dyDescent="0.2">
      <c r="A306" s="70" t="s">
        <v>2675</v>
      </c>
      <c r="B306" s="65" t="s">
        <v>2678</v>
      </c>
      <c r="C306" s="134" t="s">
        <v>2679</v>
      </c>
      <c r="D306" s="192">
        <v>0</v>
      </c>
      <c r="E306" s="192"/>
      <c r="F306" s="71" t="str">
        <f t="shared" si="43"/>
        <v>-</v>
      </c>
      <c r="G306" s="66"/>
      <c r="H306" s="66"/>
      <c r="I306" s="66"/>
      <c r="J306" s="66"/>
      <c r="K306" s="66"/>
      <c r="L306" s="66"/>
      <c r="M306" s="66"/>
      <c r="N306" s="66"/>
      <c r="O306" s="66"/>
      <c r="P306" s="66"/>
      <c r="Q306" s="66"/>
      <c r="R306" s="66"/>
      <c r="S306" s="66"/>
      <c r="T306" s="66"/>
      <c r="U306" s="66"/>
      <c r="V306" s="66"/>
      <c r="W306" s="66"/>
    </row>
    <row r="307" spans="1:23" ht="24" x14ac:dyDescent="0.2">
      <c r="A307" s="70" t="s">
        <v>2675</v>
      </c>
      <c r="B307" s="65" t="s">
        <v>2680</v>
      </c>
      <c r="C307" s="134" t="s">
        <v>2681</v>
      </c>
      <c r="D307" s="192"/>
      <c r="E307" s="192"/>
      <c r="F307" s="71" t="str">
        <f t="shared" si="43"/>
        <v>-</v>
      </c>
      <c r="G307" s="66"/>
      <c r="H307" s="66"/>
      <c r="I307" s="66"/>
      <c r="J307" s="66"/>
      <c r="K307" s="66"/>
      <c r="L307" s="66"/>
      <c r="M307" s="66"/>
      <c r="N307" s="66"/>
      <c r="O307" s="66"/>
      <c r="P307" s="66"/>
      <c r="Q307" s="66"/>
      <c r="R307" s="66"/>
      <c r="S307" s="66"/>
      <c r="T307" s="66"/>
      <c r="U307" s="66"/>
      <c r="V307" s="66"/>
      <c r="W307" s="66"/>
    </row>
    <row r="308" spans="1:23" ht="12.75" customHeight="1" x14ac:dyDescent="0.2">
      <c r="A308" s="70" t="s">
        <v>2682</v>
      </c>
      <c r="B308" s="65" t="s">
        <v>2683</v>
      </c>
      <c r="C308" s="134" t="s">
        <v>2682</v>
      </c>
      <c r="D308" s="192">
        <v>5643.27</v>
      </c>
      <c r="E308" s="192">
        <v>4482.7</v>
      </c>
      <c r="F308" s="71">
        <f t="shared" si="43"/>
        <v>79.434441378845946</v>
      </c>
      <c r="G308" s="66"/>
      <c r="H308" s="66"/>
      <c r="I308" s="66"/>
      <c r="J308" s="66"/>
      <c r="K308" s="66"/>
      <c r="L308" s="66"/>
      <c r="M308" s="66"/>
      <c r="N308" s="66"/>
      <c r="O308" s="66"/>
      <c r="P308" s="66"/>
      <c r="Q308" s="66"/>
      <c r="R308" s="66"/>
      <c r="S308" s="66"/>
      <c r="T308" s="66"/>
      <c r="U308" s="66"/>
      <c r="V308" s="66"/>
      <c r="W308" s="66"/>
    </row>
    <row r="309" spans="1:23" ht="12.75" customHeight="1" x14ac:dyDescent="0.2">
      <c r="A309" s="70" t="s">
        <v>2684</v>
      </c>
      <c r="B309" s="65" t="s">
        <v>2685</v>
      </c>
      <c r="C309" s="134" t="s">
        <v>2684</v>
      </c>
      <c r="D309" s="192">
        <v>0</v>
      </c>
      <c r="E309" s="192"/>
      <c r="F309" s="71" t="str">
        <f t="shared" si="43"/>
        <v>-</v>
      </c>
      <c r="G309" s="66"/>
      <c r="H309" s="66"/>
      <c r="I309" s="66"/>
      <c r="J309" s="66"/>
      <c r="K309" s="66"/>
      <c r="L309" s="66"/>
      <c r="M309" s="66"/>
      <c r="N309" s="66"/>
      <c r="O309" s="66"/>
      <c r="P309" s="66"/>
      <c r="Q309" s="66"/>
      <c r="R309" s="66"/>
      <c r="S309" s="66"/>
      <c r="T309" s="66"/>
      <c r="U309" s="66"/>
      <c r="V309" s="66"/>
      <c r="W309" s="66"/>
    </row>
    <row r="310" spans="1:23" ht="24" x14ac:dyDescent="0.2">
      <c r="A310" s="70" t="s">
        <v>2686</v>
      </c>
      <c r="B310" s="65" t="s">
        <v>2687</v>
      </c>
      <c r="C310" s="134" t="s">
        <v>2686</v>
      </c>
      <c r="D310" s="192">
        <v>0</v>
      </c>
      <c r="E310" s="192"/>
      <c r="F310" s="71" t="str">
        <f t="shared" si="43"/>
        <v>-</v>
      </c>
      <c r="G310" s="66"/>
      <c r="H310" s="66"/>
      <c r="I310" s="66"/>
      <c r="J310" s="66"/>
      <c r="K310" s="66"/>
      <c r="L310" s="66"/>
      <c r="M310" s="66"/>
      <c r="N310" s="66"/>
      <c r="O310" s="66"/>
      <c r="P310" s="66"/>
      <c r="Q310" s="66"/>
      <c r="R310" s="66"/>
      <c r="S310" s="66"/>
      <c r="T310" s="66"/>
      <c r="U310" s="66"/>
      <c r="V310" s="66"/>
      <c r="W310" s="66"/>
    </row>
    <row r="311" spans="1:23" ht="12.75" customHeight="1" x14ac:dyDescent="0.2">
      <c r="A311" s="70" t="s">
        <v>2688</v>
      </c>
      <c r="B311" s="65" t="s">
        <v>2689</v>
      </c>
      <c r="C311" s="134" t="s">
        <v>2688</v>
      </c>
      <c r="D311" s="192">
        <v>0</v>
      </c>
      <c r="E311" s="192"/>
      <c r="F311" s="71" t="str">
        <f t="shared" si="43"/>
        <v>-</v>
      </c>
      <c r="G311" s="66"/>
      <c r="H311" s="66"/>
      <c r="I311" s="66"/>
      <c r="J311" s="66"/>
      <c r="K311" s="66"/>
      <c r="L311" s="66"/>
      <c r="M311" s="66"/>
      <c r="N311" s="66"/>
      <c r="O311" s="66"/>
      <c r="P311" s="66"/>
      <c r="Q311" s="66"/>
      <c r="R311" s="66"/>
      <c r="S311" s="66"/>
      <c r="T311" s="66"/>
      <c r="U311" s="66"/>
      <c r="V311" s="66"/>
      <c r="W311" s="66"/>
    </row>
    <row r="312" spans="1:23" ht="12.75" customHeight="1" x14ac:dyDescent="0.2">
      <c r="A312" s="70" t="s">
        <v>2690</v>
      </c>
      <c r="B312" s="65" t="s">
        <v>2691</v>
      </c>
      <c r="C312" s="134" t="s">
        <v>2690</v>
      </c>
      <c r="D312" s="192">
        <v>0</v>
      </c>
      <c r="E312" s="192"/>
      <c r="F312" s="71" t="str">
        <f t="shared" si="43"/>
        <v>-</v>
      </c>
      <c r="G312" s="66"/>
      <c r="H312" s="66"/>
      <c r="I312" s="66"/>
      <c r="J312" s="66"/>
      <c r="K312" s="66"/>
      <c r="L312" s="66"/>
      <c r="M312" s="66"/>
      <c r="N312" s="66"/>
      <c r="O312" s="66"/>
      <c r="P312" s="66"/>
      <c r="Q312" s="66"/>
      <c r="R312" s="66"/>
      <c r="S312" s="66"/>
      <c r="T312" s="66"/>
      <c r="U312" s="66"/>
      <c r="V312" s="66"/>
      <c r="W312" s="66"/>
    </row>
    <row r="313" spans="1:23" ht="24" x14ac:dyDescent="0.2">
      <c r="A313" s="70" t="s">
        <v>2692</v>
      </c>
      <c r="B313" s="65" t="s">
        <v>2693</v>
      </c>
      <c r="C313" s="134" t="s">
        <v>2692</v>
      </c>
      <c r="D313" s="192">
        <v>0</v>
      </c>
      <c r="E313" s="192"/>
      <c r="F313" s="71" t="str">
        <f t="shared" si="43"/>
        <v>-</v>
      </c>
      <c r="G313" s="66"/>
      <c r="H313" s="66"/>
      <c r="I313" s="66"/>
      <c r="J313" s="66"/>
      <c r="K313" s="66"/>
      <c r="L313" s="66"/>
      <c r="M313" s="66"/>
      <c r="N313" s="66"/>
      <c r="O313" s="66"/>
      <c r="P313" s="66"/>
      <c r="Q313" s="66"/>
      <c r="R313" s="66"/>
      <c r="S313" s="66"/>
      <c r="T313" s="66"/>
      <c r="U313" s="66"/>
      <c r="V313" s="66"/>
      <c r="W313" s="66"/>
    </row>
    <row r="314" spans="1:23" ht="24" x14ac:dyDescent="0.2">
      <c r="A314" s="70" t="s">
        <v>2694</v>
      </c>
      <c r="B314" s="65" t="s">
        <v>2695</v>
      </c>
      <c r="C314" s="134" t="s">
        <v>2694</v>
      </c>
      <c r="D314" s="192">
        <v>0</v>
      </c>
      <c r="E314" s="192">
        <v>0</v>
      </c>
      <c r="F314" s="71" t="str">
        <f t="shared" si="43"/>
        <v>-</v>
      </c>
      <c r="G314" s="66"/>
      <c r="H314" s="66"/>
      <c r="I314" s="66"/>
      <c r="J314" s="66"/>
      <c r="K314" s="66"/>
      <c r="L314" s="66"/>
      <c r="M314" s="66"/>
      <c r="N314" s="66"/>
      <c r="O314" s="66"/>
      <c r="P314" s="66"/>
      <c r="Q314" s="66"/>
      <c r="R314" s="66"/>
      <c r="S314" s="66"/>
      <c r="T314" s="66"/>
      <c r="U314" s="66"/>
      <c r="V314" s="66"/>
      <c r="W314" s="66"/>
    </row>
    <row r="315" spans="1:23" ht="12" x14ac:dyDescent="0.2">
      <c r="A315" s="70" t="s">
        <v>2696</v>
      </c>
      <c r="B315" s="65" t="s">
        <v>2697</v>
      </c>
      <c r="C315" s="134" t="s">
        <v>2696</v>
      </c>
      <c r="D315" s="192"/>
      <c r="E315" s="192"/>
      <c r="F315" s="71" t="str">
        <f t="shared" si="43"/>
        <v>-</v>
      </c>
      <c r="G315" s="66"/>
      <c r="H315" s="66"/>
      <c r="I315" s="66"/>
      <c r="J315" s="66"/>
      <c r="K315" s="66"/>
      <c r="L315" s="66"/>
      <c r="M315" s="66"/>
      <c r="N315" s="66"/>
      <c r="O315" s="66"/>
      <c r="P315" s="66"/>
      <c r="Q315" s="66"/>
      <c r="R315" s="66"/>
      <c r="S315" s="66"/>
      <c r="T315" s="66"/>
      <c r="U315" s="66"/>
      <c r="V315" s="66"/>
      <c r="W315" s="66"/>
    </row>
    <row r="316" spans="1:23" ht="12" x14ac:dyDescent="0.2">
      <c r="A316" s="70" t="s">
        <v>2698</v>
      </c>
      <c r="B316" s="65" t="s">
        <v>2699</v>
      </c>
      <c r="C316" s="134" t="s">
        <v>2698</v>
      </c>
      <c r="D316" s="192"/>
      <c r="E316" s="192"/>
      <c r="F316" s="71" t="str">
        <f t="shared" si="43"/>
        <v>-</v>
      </c>
      <c r="G316" s="66"/>
      <c r="H316" s="66"/>
      <c r="I316" s="66"/>
      <c r="J316" s="66"/>
      <c r="K316" s="66"/>
      <c r="L316" s="66"/>
      <c r="M316" s="66"/>
      <c r="N316" s="66"/>
      <c r="O316" s="66"/>
      <c r="P316" s="66"/>
      <c r="Q316" s="66"/>
      <c r="R316" s="66"/>
      <c r="S316" s="66"/>
      <c r="T316" s="66"/>
      <c r="U316" s="66"/>
      <c r="V316" s="66"/>
      <c r="W316" s="66"/>
    </row>
    <row r="317" spans="1:23" ht="12" x14ac:dyDescent="0.2">
      <c r="A317" s="70" t="s">
        <v>2700</v>
      </c>
      <c r="B317" s="65" t="s">
        <v>2701</v>
      </c>
      <c r="C317" s="134" t="s">
        <v>2700</v>
      </c>
      <c r="D317" s="192"/>
      <c r="E317" s="192"/>
      <c r="F317" s="71" t="str">
        <f t="shared" si="43"/>
        <v>-</v>
      </c>
      <c r="G317" s="66"/>
      <c r="H317" s="66"/>
      <c r="I317" s="66"/>
      <c r="J317" s="66"/>
      <c r="K317" s="66"/>
      <c r="L317" s="66"/>
      <c r="M317" s="66"/>
      <c r="N317" s="66"/>
      <c r="O317" s="66"/>
      <c r="P317" s="66"/>
      <c r="Q317" s="66"/>
      <c r="R317" s="66"/>
      <c r="S317" s="66"/>
      <c r="T317" s="66"/>
      <c r="U317" s="66"/>
      <c r="V317" s="66"/>
      <c r="W317" s="66"/>
    </row>
    <row r="318" spans="1:23" ht="12" x14ac:dyDescent="0.2">
      <c r="A318" s="70" t="s">
        <v>2702</v>
      </c>
      <c r="B318" s="65" t="s">
        <v>2703</v>
      </c>
      <c r="C318" s="134" t="s">
        <v>2702</v>
      </c>
      <c r="D318" s="192"/>
      <c r="E318" s="192"/>
      <c r="F318" s="71" t="str">
        <f t="shared" si="43"/>
        <v>-</v>
      </c>
      <c r="G318" s="66"/>
      <c r="H318" s="66"/>
      <c r="I318" s="66"/>
      <c r="J318" s="66"/>
      <c r="K318" s="66"/>
      <c r="L318" s="66"/>
      <c r="M318" s="66"/>
      <c r="N318" s="66"/>
      <c r="O318" s="66"/>
      <c r="P318" s="66"/>
      <c r="Q318" s="66"/>
      <c r="R318" s="66"/>
      <c r="S318" s="66"/>
      <c r="T318" s="66"/>
      <c r="U318" s="66"/>
      <c r="V318" s="66"/>
      <c r="W318" s="66"/>
    </row>
    <row r="319" spans="1:23" ht="12" x14ac:dyDescent="0.2">
      <c r="A319" s="70" t="s">
        <v>2704</v>
      </c>
      <c r="B319" s="65" t="s">
        <v>2705</v>
      </c>
      <c r="C319" s="134" t="s">
        <v>2704</v>
      </c>
      <c r="D319" s="192"/>
      <c r="E319" s="192"/>
      <c r="F319" s="71" t="str">
        <f t="shared" si="43"/>
        <v>-</v>
      </c>
      <c r="G319" s="66"/>
      <c r="H319" s="66"/>
      <c r="I319" s="66"/>
      <c r="J319" s="66"/>
      <c r="K319" s="66"/>
      <c r="L319" s="66"/>
      <c r="M319" s="66"/>
      <c r="N319" s="66"/>
      <c r="O319" s="66"/>
      <c r="P319" s="66"/>
      <c r="Q319" s="66"/>
      <c r="R319" s="66"/>
      <c r="S319" s="66"/>
      <c r="T319" s="66"/>
      <c r="U319" s="66"/>
      <c r="V319" s="66"/>
      <c r="W319" s="66"/>
    </row>
    <row r="320" spans="1:23" ht="24" x14ac:dyDescent="0.2">
      <c r="A320" s="70" t="s">
        <v>2706</v>
      </c>
      <c r="B320" s="65" t="s">
        <v>2707</v>
      </c>
      <c r="C320" s="134" t="s">
        <v>2706</v>
      </c>
      <c r="D320" s="192"/>
      <c r="E320" s="192"/>
      <c r="F320" s="71" t="str">
        <f t="shared" si="43"/>
        <v>-</v>
      </c>
      <c r="G320" s="66"/>
      <c r="H320" s="66"/>
      <c r="I320" s="66"/>
      <c r="J320" s="66"/>
      <c r="K320" s="66"/>
      <c r="L320" s="66"/>
      <c r="M320" s="66"/>
      <c r="N320" s="66"/>
      <c r="O320" s="66"/>
      <c r="P320" s="66"/>
      <c r="Q320" s="66"/>
      <c r="R320" s="66"/>
      <c r="S320" s="66"/>
      <c r="T320" s="66"/>
      <c r="U320" s="66"/>
      <c r="V320" s="66"/>
      <c r="W320" s="66"/>
    </row>
    <row r="321" spans="1:23" ht="24" x14ac:dyDescent="0.2">
      <c r="A321" s="70" t="s">
        <v>2708</v>
      </c>
      <c r="B321" s="65" t="s">
        <v>2709</v>
      </c>
      <c r="C321" s="134" t="s">
        <v>2708</v>
      </c>
      <c r="D321" s="192"/>
      <c r="E321" s="192"/>
      <c r="F321" s="71" t="str">
        <f t="shared" si="43"/>
        <v>-</v>
      </c>
      <c r="G321" s="66"/>
      <c r="H321" s="66"/>
      <c r="I321" s="66"/>
      <c r="J321" s="66"/>
      <c r="K321" s="66"/>
      <c r="L321" s="66"/>
      <c r="M321" s="66"/>
      <c r="N321" s="66"/>
      <c r="O321" s="66"/>
      <c r="P321" s="66"/>
      <c r="Q321" s="66"/>
      <c r="R321" s="66"/>
      <c r="S321" s="66"/>
      <c r="T321" s="66"/>
      <c r="U321" s="66"/>
      <c r="V321" s="66"/>
      <c r="W321" s="66"/>
    </row>
    <row r="322" spans="1:23" ht="12" x14ac:dyDescent="0.2">
      <c r="A322" s="70" t="s">
        <v>2710</v>
      </c>
      <c r="B322" s="65" t="s">
        <v>2711</v>
      </c>
      <c r="C322" s="134" t="s">
        <v>2710</v>
      </c>
      <c r="D322" s="192"/>
      <c r="E322" s="192"/>
      <c r="F322" s="71" t="str">
        <f t="shared" si="43"/>
        <v>-</v>
      </c>
      <c r="G322" s="66"/>
      <c r="H322" s="66"/>
      <c r="I322" s="66"/>
      <c r="J322" s="66"/>
      <c r="K322" s="66"/>
      <c r="L322" s="66"/>
      <c r="M322" s="66"/>
      <c r="N322" s="66"/>
      <c r="O322" s="66"/>
      <c r="P322" s="66"/>
      <c r="Q322" s="66"/>
      <c r="R322" s="66"/>
      <c r="S322" s="66"/>
      <c r="T322" s="66"/>
      <c r="U322" s="66"/>
      <c r="V322" s="66"/>
      <c r="W322" s="66"/>
    </row>
    <row r="323" spans="1:23" ht="24" x14ac:dyDescent="0.2">
      <c r="A323" s="70">
        <v>16371</v>
      </c>
      <c r="B323" s="65" t="s">
        <v>2712</v>
      </c>
      <c r="C323" s="134">
        <v>16371</v>
      </c>
      <c r="D323" s="192">
        <v>0</v>
      </c>
      <c r="E323" s="192"/>
      <c r="F323" s="71" t="str">
        <f t="shared" si="43"/>
        <v>-</v>
      </c>
      <c r="G323" s="66"/>
      <c r="H323" s="66"/>
      <c r="I323" s="66"/>
      <c r="J323" s="66"/>
      <c r="K323" s="66"/>
      <c r="L323" s="66"/>
      <c r="M323" s="66"/>
      <c r="N323" s="66"/>
      <c r="O323" s="66"/>
      <c r="P323" s="66"/>
      <c r="Q323" s="66"/>
      <c r="R323" s="66"/>
      <c r="S323" s="66"/>
      <c r="T323" s="66"/>
      <c r="U323" s="66"/>
      <c r="V323" s="66"/>
      <c r="W323" s="66"/>
    </row>
    <row r="324" spans="1:23" ht="24" x14ac:dyDescent="0.2">
      <c r="A324" s="70">
        <v>16372</v>
      </c>
      <c r="B324" s="65" t="s">
        <v>2713</v>
      </c>
      <c r="C324" s="134">
        <v>16372</v>
      </c>
      <c r="D324" s="192">
        <v>0</v>
      </c>
      <c r="E324" s="192"/>
      <c r="F324" s="71" t="str">
        <f t="shared" si="43"/>
        <v>-</v>
      </c>
      <c r="G324" s="66"/>
      <c r="H324" s="66"/>
      <c r="I324" s="66"/>
      <c r="J324" s="66"/>
      <c r="K324" s="66"/>
      <c r="L324" s="66"/>
      <c r="M324" s="66"/>
      <c r="N324" s="66"/>
      <c r="O324" s="66"/>
      <c r="P324" s="66"/>
      <c r="Q324" s="66"/>
      <c r="R324" s="66"/>
      <c r="S324" s="66"/>
      <c r="T324" s="66"/>
      <c r="U324" s="66"/>
      <c r="V324" s="66"/>
      <c r="W324" s="66"/>
    </row>
    <row r="325" spans="1:23" ht="24" x14ac:dyDescent="0.2">
      <c r="A325" s="70">
        <v>16373</v>
      </c>
      <c r="B325" s="65" t="s">
        <v>2714</v>
      </c>
      <c r="C325" s="134">
        <v>16373</v>
      </c>
      <c r="D325" s="192">
        <v>0</v>
      </c>
      <c r="E325" s="192"/>
      <c r="F325" s="71" t="str">
        <f t="shared" si="43"/>
        <v>-</v>
      </c>
      <c r="G325" s="66"/>
      <c r="H325" s="66"/>
      <c r="I325" s="66"/>
      <c r="J325" s="66"/>
      <c r="K325" s="66"/>
      <c r="L325" s="66"/>
      <c r="M325" s="66"/>
      <c r="N325" s="66"/>
      <c r="O325" s="66"/>
      <c r="P325" s="66"/>
      <c r="Q325" s="66"/>
      <c r="R325" s="66"/>
      <c r="S325" s="66"/>
      <c r="T325" s="66"/>
      <c r="U325" s="66"/>
      <c r="V325" s="66"/>
      <c r="W325" s="66"/>
    </row>
    <row r="326" spans="1:23" ht="24" x14ac:dyDescent="0.2">
      <c r="A326" s="70">
        <v>16374</v>
      </c>
      <c r="B326" s="65" t="s">
        <v>2715</v>
      </c>
      <c r="C326" s="134">
        <v>16374</v>
      </c>
      <c r="D326" s="192">
        <v>0</v>
      </c>
      <c r="E326" s="192"/>
      <c r="F326" s="71" t="str">
        <f t="shared" si="43"/>
        <v>-</v>
      </c>
      <c r="G326" s="66"/>
      <c r="H326" s="66"/>
      <c r="I326" s="66"/>
      <c r="J326" s="66"/>
      <c r="K326" s="66"/>
      <c r="L326" s="66"/>
      <c r="M326" s="66"/>
      <c r="N326" s="66"/>
      <c r="O326" s="66"/>
      <c r="P326" s="66"/>
      <c r="Q326" s="66"/>
      <c r="R326" s="66"/>
      <c r="S326" s="66"/>
      <c r="T326" s="66"/>
      <c r="U326" s="66"/>
      <c r="V326" s="66"/>
      <c r="W326" s="66"/>
    </row>
    <row r="327" spans="1:23" ht="24" x14ac:dyDescent="0.2">
      <c r="A327" s="70">
        <v>16375</v>
      </c>
      <c r="B327" s="65" t="s">
        <v>2716</v>
      </c>
      <c r="C327" s="134">
        <v>16375</v>
      </c>
      <c r="D327" s="192">
        <v>0</v>
      </c>
      <c r="E327" s="192"/>
      <c r="F327" s="71" t="str">
        <f t="shared" si="43"/>
        <v>-</v>
      </c>
      <c r="G327" s="66"/>
      <c r="H327" s="66"/>
      <c r="I327" s="66"/>
      <c r="J327" s="66"/>
      <c r="K327" s="66"/>
      <c r="L327" s="66"/>
      <c r="M327" s="66"/>
      <c r="N327" s="66"/>
      <c r="O327" s="66"/>
      <c r="P327" s="66"/>
      <c r="Q327" s="66"/>
      <c r="R327" s="66"/>
      <c r="S327" s="66"/>
      <c r="T327" s="66"/>
      <c r="U327" s="66"/>
      <c r="V327" s="66"/>
      <c r="W327" s="66"/>
    </row>
    <row r="328" spans="1:23" ht="24" x14ac:dyDescent="0.2">
      <c r="A328" s="70">
        <v>16376</v>
      </c>
      <c r="B328" s="65" t="s">
        <v>2717</v>
      </c>
      <c r="C328" s="134">
        <v>16376</v>
      </c>
      <c r="D328" s="192">
        <v>0</v>
      </c>
      <c r="E328" s="192"/>
      <c r="F328" s="71" t="str">
        <f t="shared" si="43"/>
        <v>-</v>
      </c>
      <c r="G328" s="66"/>
      <c r="H328" s="66"/>
      <c r="I328" s="66"/>
      <c r="J328" s="66"/>
      <c r="K328" s="66"/>
      <c r="L328" s="66"/>
      <c r="M328" s="66"/>
      <c r="N328" s="66"/>
      <c r="O328" s="66"/>
      <c r="P328" s="66"/>
      <c r="Q328" s="66"/>
      <c r="R328" s="66"/>
      <c r="S328" s="66"/>
      <c r="T328" s="66"/>
      <c r="U328" s="66"/>
      <c r="V328" s="66"/>
      <c r="W328" s="66"/>
    </row>
    <row r="329" spans="1:23" ht="24" x14ac:dyDescent="0.2">
      <c r="A329" s="70">
        <v>16377</v>
      </c>
      <c r="B329" s="65" t="s">
        <v>2718</v>
      </c>
      <c r="C329" s="134">
        <v>16377</v>
      </c>
      <c r="D329" s="192">
        <v>0</v>
      </c>
      <c r="E329" s="192"/>
      <c r="F329" s="71" t="str">
        <f t="shared" si="43"/>
        <v>-</v>
      </c>
      <c r="G329" s="66"/>
      <c r="H329" s="66"/>
      <c r="I329" s="66"/>
      <c r="J329" s="66"/>
      <c r="K329" s="66"/>
      <c r="L329" s="66"/>
      <c r="M329" s="66"/>
      <c r="N329" s="66"/>
      <c r="O329" s="66"/>
      <c r="P329" s="66"/>
      <c r="Q329" s="66"/>
      <c r="R329" s="66"/>
      <c r="S329" s="66"/>
      <c r="T329" s="66"/>
      <c r="U329" s="66"/>
      <c r="V329" s="66"/>
      <c r="W329" s="66"/>
    </row>
    <row r="330" spans="1:23" ht="24" x14ac:dyDescent="0.2">
      <c r="A330" s="70">
        <v>16378</v>
      </c>
      <c r="B330" s="65" t="s">
        <v>2719</v>
      </c>
      <c r="C330" s="134">
        <v>16378</v>
      </c>
      <c r="D330" s="192">
        <v>0</v>
      </c>
      <c r="E330" s="192"/>
      <c r="F330" s="71" t="str">
        <f t="shared" si="43"/>
        <v>-</v>
      </c>
      <c r="G330" s="66"/>
      <c r="H330" s="66"/>
      <c r="I330" s="66"/>
      <c r="J330" s="66"/>
      <c r="K330" s="66"/>
      <c r="L330" s="66"/>
      <c r="M330" s="66"/>
      <c r="N330" s="66"/>
      <c r="O330" s="66"/>
      <c r="P330" s="66"/>
      <c r="Q330" s="66"/>
      <c r="R330" s="66"/>
      <c r="S330" s="66"/>
      <c r="T330" s="66"/>
      <c r="U330" s="66"/>
      <c r="V330" s="66"/>
      <c r="W330" s="66"/>
    </row>
    <row r="331" spans="1:23" ht="24" x14ac:dyDescent="0.2">
      <c r="A331" s="70" t="s">
        <v>2720</v>
      </c>
      <c r="B331" s="65" t="s">
        <v>2721</v>
      </c>
      <c r="C331" s="134" t="s">
        <v>2720</v>
      </c>
      <c r="D331" s="192">
        <v>0</v>
      </c>
      <c r="E331" s="192"/>
      <c r="F331" s="71" t="str">
        <f t="shared" si="43"/>
        <v>-</v>
      </c>
      <c r="G331" s="66"/>
      <c r="H331" s="66"/>
      <c r="I331" s="66"/>
      <c r="J331" s="66"/>
      <c r="K331" s="66"/>
      <c r="L331" s="66"/>
      <c r="M331" s="66"/>
      <c r="N331" s="66"/>
      <c r="O331" s="66"/>
      <c r="P331" s="66"/>
      <c r="Q331" s="66"/>
      <c r="R331" s="66"/>
      <c r="S331" s="66"/>
      <c r="T331" s="66"/>
      <c r="U331" s="66"/>
      <c r="V331" s="66"/>
      <c r="W331" s="66"/>
    </row>
    <row r="332" spans="1:23" ht="24" x14ac:dyDescent="0.2">
      <c r="A332" s="70" t="s">
        <v>2722</v>
      </c>
      <c r="B332" s="65" t="s">
        <v>2723</v>
      </c>
      <c r="C332" s="134" t="s">
        <v>2722</v>
      </c>
      <c r="D332" s="192">
        <v>0</v>
      </c>
      <c r="E332" s="192"/>
      <c r="F332" s="71" t="str">
        <f t="shared" si="43"/>
        <v>-</v>
      </c>
      <c r="G332" s="66"/>
      <c r="H332" s="66"/>
      <c r="I332" s="66"/>
      <c r="J332" s="66"/>
      <c r="K332" s="66"/>
      <c r="L332" s="66"/>
      <c r="M332" s="66"/>
      <c r="N332" s="66"/>
      <c r="O332" s="66"/>
      <c r="P332" s="66"/>
      <c r="Q332" s="66"/>
      <c r="R332" s="66"/>
      <c r="S332" s="66"/>
      <c r="T332" s="66"/>
      <c r="U332" s="66"/>
      <c r="V332" s="66"/>
      <c r="W332" s="66"/>
    </row>
    <row r="333" spans="1:23" ht="24" x14ac:dyDescent="0.2">
      <c r="A333" s="70" t="s">
        <v>2724</v>
      </c>
      <c r="B333" s="65" t="s">
        <v>2725</v>
      </c>
      <c r="C333" s="134" t="s">
        <v>2724</v>
      </c>
      <c r="D333" s="192">
        <v>0</v>
      </c>
      <c r="E333" s="192"/>
      <c r="F333" s="71" t="str">
        <f t="shared" si="43"/>
        <v>-</v>
      </c>
      <c r="G333" s="66"/>
      <c r="H333" s="66"/>
      <c r="I333" s="66"/>
      <c r="J333" s="66"/>
      <c r="K333" s="66"/>
      <c r="L333" s="66"/>
      <c r="M333" s="66"/>
      <c r="N333" s="66"/>
      <c r="O333" s="66"/>
      <c r="P333" s="66"/>
      <c r="Q333" s="66"/>
      <c r="R333" s="66"/>
      <c r="S333" s="66"/>
      <c r="T333" s="66"/>
      <c r="U333" s="66"/>
      <c r="V333" s="66"/>
      <c r="W333" s="66"/>
    </row>
    <row r="334" spans="1:23" ht="24" x14ac:dyDescent="0.2">
      <c r="A334" s="70" t="s">
        <v>2726</v>
      </c>
      <c r="B334" s="65" t="s">
        <v>2727</v>
      </c>
      <c r="C334" s="134" t="s">
        <v>2726</v>
      </c>
      <c r="D334" s="192">
        <v>0</v>
      </c>
      <c r="E334" s="192"/>
      <c r="F334" s="71" t="str">
        <f t="shared" si="43"/>
        <v>-</v>
      </c>
      <c r="G334" s="66"/>
      <c r="H334" s="66"/>
      <c r="I334" s="66"/>
      <c r="J334" s="66"/>
      <c r="K334" s="66"/>
      <c r="L334" s="66"/>
      <c r="M334" s="66"/>
      <c r="N334" s="66"/>
      <c r="O334" s="66"/>
      <c r="P334" s="66"/>
      <c r="Q334" s="66"/>
      <c r="R334" s="66"/>
      <c r="S334" s="66"/>
      <c r="T334" s="66"/>
      <c r="U334" s="66"/>
      <c r="V334" s="66"/>
      <c r="W334" s="66"/>
    </row>
    <row r="335" spans="1:23" ht="24" x14ac:dyDescent="0.2">
      <c r="A335" s="70" t="s">
        <v>2728</v>
      </c>
      <c r="B335" s="65" t="s">
        <v>2729</v>
      </c>
      <c r="C335" s="134" t="s">
        <v>2728</v>
      </c>
      <c r="D335" s="192">
        <v>0</v>
      </c>
      <c r="E335" s="192"/>
      <c r="F335" s="71" t="str">
        <f t="shared" si="43"/>
        <v>-</v>
      </c>
      <c r="G335" s="66"/>
      <c r="H335" s="66"/>
      <c r="I335" s="66"/>
      <c r="J335" s="66"/>
      <c r="K335" s="66"/>
      <c r="L335" s="66"/>
      <c r="M335" s="66"/>
      <c r="N335" s="66"/>
      <c r="O335" s="66"/>
      <c r="P335" s="66"/>
      <c r="Q335" s="66"/>
      <c r="R335" s="66"/>
      <c r="S335" s="66"/>
      <c r="T335" s="66"/>
      <c r="U335" s="66"/>
      <c r="V335" s="66"/>
      <c r="W335" s="66"/>
    </row>
    <row r="336" spans="1:23" ht="12.75" customHeight="1" x14ac:dyDescent="0.2">
      <c r="A336" s="70" t="s">
        <v>2730</v>
      </c>
      <c r="B336" s="65" t="s">
        <v>2731</v>
      </c>
      <c r="C336" s="134" t="s">
        <v>2732</v>
      </c>
      <c r="D336" s="192">
        <v>0</v>
      </c>
      <c r="E336" s="192"/>
      <c r="F336" s="71" t="str">
        <f t="shared" si="43"/>
        <v>-</v>
      </c>
      <c r="G336" s="66"/>
      <c r="H336" s="66"/>
      <c r="I336" s="66"/>
      <c r="J336" s="66"/>
      <c r="K336" s="66"/>
      <c r="L336" s="66"/>
      <c r="M336" s="66"/>
      <c r="N336" s="66"/>
      <c r="O336" s="66"/>
      <c r="P336" s="66"/>
      <c r="Q336" s="66"/>
      <c r="R336" s="66"/>
      <c r="S336" s="66"/>
      <c r="T336" s="66"/>
      <c r="U336" s="66"/>
      <c r="V336" s="66"/>
      <c r="W336" s="66"/>
    </row>
    <row r="337" spans="1:23" ht="12.75" customHeight="1" x14ac:dyDescent="0.2">
      <c r="A337" s="70" t="s">
        <v>2730</v>
      </c>
      <c r="B337" s="65" t="s">
        <v>2733</v>
      </c>
      <c r="C337" s="134" t="s">
        <v>2734</v>
      </c>
      <c r="D337" s="192">
        <v>82579.199999999997</v>
      </c>
      <c r="E337" s="192">
        <v>84800.03</v>
      </c>
      <c r="F337" s="71">
        <f t="shared" si="43"/>
        <v>102.68933339145936</v>
      </c>
      <c r="G337" s="66"/>
      <c r="H337" s="66"/>
      <c r="I337" s="66"/>
      <c r="J337" s="66"/>
      <c r="K337" s="66"/>
      <c r="L337" s="66"/>
      <c r="M337" s="66"/>
      <c r="N337" s="66"/>
      <c r="O337" s="66"/>
      <c r="P337" s="66"/>
      <c r="Q337" s="66"/>
      <c r="R337" s="66"/>
      <c r="S337" s="66"/>
      <c r="T337" s="66"/>
      <c r="U337" s="66"/>
      <c r="V337" s="66"/>
      <c r="W337" s="66"/>
    </row>
    <row r="338" spans="1:23" ht="12.75" customHeight="1" x14ac:dyDescent="0.2">
      <c r="A338" s="70" t="s">
        <v>2735</v>
      </c>
      <c r="B338" s="65" t="s">
        <v>2736</v>
      </c>
      <c r="C338" s="134" t="s">
        <v>2737</v>
      </c>
      <c r="D338" s="192">
        <v>0</v>
      </c>
      <c r="E338" s="192"/>
      <c r="F338" s="71" t="str">
        <f t="shared" si="43"/>
        <v>-</v>
      </c>
      <c r="G338" s="66"/>
      <c r="H338" s="66"/>
      <c r="I338" s="66"/>
      <c r="J338" s="66"/>
      <c r="K338" s="66"/>
      <c r="L338" s="66"/>
      <c r="M338" s="66"/>
      <c r="N338" s="66"/>
      <c r="O338" s="66"/>
      <c r="P338" s="66"/>
      <c r="Q338" s="66"/>
      <c r="R338" s="66"/>
      <c r="S338" s="66"/>
      <c r="T338" s="66"/>
      <c r="U338" s="66"/>
      <c r="V338" s="66"/>
      <c r="W338" s="66"/>
    </row>
    <row r="339" spans="1:23" ht="12.75" customHeight="1" x14ac:dyDescent="0.2">
      <c r="A339" s="70" t="s">
        <v>2735</v>
      </c>
      <c r="B339" s="65" t="s">
        <v>2738</v>
      </c>
      <c r="C339" s="134" t="s">
        <v>2739</v>
      </c>
      <c r="D339" s="192">
        <v>0</v>
      </c>
      <c r="E339" s="192"/>
      <c r="F339" s="71" t="str">
        <f t="shared" si="43"/>
        <v>-</v>
      </c>
      <c r="G339" s="66"/>
      <c r="H339" s="66"/>
      <c r="I339" s="66"/>
      <c r="J339" s="66"/>
      <c r="K339" s="66"/>
      <c r="L339" s="66"/>
      <c r="M339" s="66"/>
      <c r="N339" s="66"/>
      <c r="O339" s="66"/>
      <c r="P339" s="66"/>
      <c r="Q339" s="66"/>
      <c r="R339" s="66"/>
      <c r="S339" s="66"/>
      <c r="T339" s="66"/>
      <c r="U339" s="66"/>
      <c r="V339" s="66"/>
      <c r="W339" s="66"/>
    </row>
    <row r="340" spans="1:23" ht="12.75" customHeight="1" x14ac:dyDescent="0.2">
      <c r="A340" s="70" t="s">
        <v>2740</v>
      </c>
      <c r="B340" s="65" t="s">
        <v>2741</v>
      </c>
      <c r="C340" s="134" t="s">
        <v>2742</v>
      </c>
      <c r="D340" s="192">
        <v>0</v>
      </c>
      <c r="E340" s="192"/>
      <c r="F340" s="71" t="str">
        <f t="shared" si="43"/>
        <v>-</v>
      </c>
      <c r="G340" s="66"/>
      <c r="H340" s="66"/>
      <c r="I340" s="66"/>
      <c r="J340" s="66"/>
      <c r="K340" s="66"/>
      <c r="L340" s="66"/>
      <c r="M340" s="66"/>
      <c r="N340" s="66"/>
      <c r="O340" s="66"/>
      <c r="P340" s="66"/>
      <c r="Q340" s="66"/>
      <c r="R340" s="66"/>
      <c r="S340" s="66"/>
      <c r="T340" s="66"/>
      <c r="U340" s="66"/>
      <c r="V340" s="66"/>
      <c r="W340" s="66"/>
    </row>
    <row r="341" spans="1:23" ht="12.75" customHeight="1" x14ac:dyDescent="0.2">
      <c r="A341" s="70" t="s">
        <v>2740</v>
      </c>
      <c r="B341" s="65" t="s">
        <v>2743</v>
      </c>
      <c r="C341" s="134" t="s">
        <v>2744</v>
      </c>
      <c r="D341" s="192">
        <v>0</v>
      </c>
      <c r="E341" s="192"/>
      <c r="F341" s="71" t="str">
        <f t="shared" si="43"/>
        <v>-</v>
      </c>
      <c r="G341" s="66"/>
      <c r="H341" s="66"/>
      <c r="I341" s="66"/>
      <c r="J341" s="66"/>
      <c r="K341" s="66"/>
      <c r="L341" s="66"/>
      <c r="M341" s="66"/>
      <c r="N341" s="66"/>
      <c r="O341" s="66"/>
      <c r="P341" s="66"/>
      <c r="Q341" s="66"/>
      <c r="R341" s="66"/>
      <c r="S341" s="66"/>
      <c r="T341" s="66"/>
      <c r="U341" s="66"/>
      <c r="V341" s="66"/>
      <c r="W341" s="66"/>
    </row>
    <row r="342" spans="1:23" ht="12.75" customHeight="1" x14ac:dyDescent="0.2">
      <c r="A342" s="70" t="s">
        <v>2745</v>
      </c>
      <c r="B342" s="65" t="s">
        <v>2746</v>
      </c>
      <c r="C342" s="134" t="s">
        <v>2747</v>
      </c>
      <c r="D342" s="192">
        <v>0</v>
      </c>
      <c r="E342" s="192"/>
      <c r="F342" s="71" t="str">
        <f t="shared" si="43"/>
        <v>-</v>
      </c>
      <c r="G342" s="66"/>
      <c r="H342" s="66"/>
      <c r="I342" s="66"/>
      <c r="J342" s="66"/>
      <c r="K342" s="66"/>
      <c r="L342" s="66"/>
      <c r="M342" s="66"/>
      <c r="N342" s="66"/>
      <c r="O342" s="66"/>
      <c r="P342" s="66"/>
      <c r="Q342" s="66"/>
      <c r="R342" s="66"/>
      <c r="S342" s="66"/>
      <c r="T342" s="66"/>
      <c r="U342" s="66"/>
      <c r="V342" s="66"/>
      <c r="W342" s="66"/>
    </row>
    <row r="343" spans="1:23" ht="12.75" customHeight="1" x14ac:dyDescent="0.2">
      <c r="A343" s="70" t="s">
        <v>2745</v>
      </c>
      <c r="B343" s="65" t="s">
        <v>2748</v>
      </c>
      <c r="C343" s="134" t="s">
        <v>2749</v>
      </c>
      <c r="D343" s="192">
        <v>211924.46</v>
      </c>
      <c r="E343" s="192">
        <v>166882.35999999999</v>
      </c>
      <c r="F343" s="71">
        <f t="shared" si="43"/>
        <v>78.746153228372023</v>
      </c>
      <c r="G343" s="66"/>
      <c r="H343" s="66"/>
      <c r="I343" s="66"/>
      <c r="J343" s="66"/>
      <c r="K343" s="66"/>
      <c r="L343" s="66"/>
      <c r="M343" s="66"/>
      <c r="N343" s="66"/>
      <c r="O343" s="66"/>
      <c r="P343" s="66"/>
      <c r="Q343" s="66"/>
      <c r="R343" s="66"/>
      <c r="S343" s="66"/>
      <c r="T343" s="66"/>
      <c r="U343" s="66"/>
      <c r="V343" s="66"/>
      <c r="W343" s="66"/>
    </row>
    <row r="344" spans="1:23" ht="12.75" customHeight="1" x14ac:dyDescent="0.2">
      <c r="A344" s="70">
        <v>23954</v>
      </c>
      <c r="B344" s="182" t="s">
        <v>2750</v>
      </c>
      <c r="C344" s="134" t="s">
        <v>2751</v>
      </c>
      <c r="D344" s="192">
        <v>0</v>
      </c>
      <c r="E344" s="192"/>
      <c r="F344" s="71" t="str">
        <f t="shared" si="43"/>
        <v>-</v>
      </c>
      <c r="G344" s="66"/>
      <c r="H344" s="66"/>
      <c r="I344" s="66"/>
      <c r="J344" s="66"/>
      <c r="K344" s="66"/>
      <c r="L344" s="66"/>
      <c r="M344" s="66"/>
      <c r="N344" s="66"/>
      <c r="O344" s="66"/>
      <c r="P344" s="66"/>
      <c r="Q344" s="66"/>
      <c r="R344" s="66"/>
      <c r="S344" s="66"/>
      <c r="T344" s="66"/>
      <c r="U344" s="66"/>
      <c r="V344" s="66"/>
      <c r="W344" s="66"/>
    </row>
    <row r="345" spans="1:23" ht="12.75" customHeight="1" x14ac:dyDescent="0.2">
      <c r="A345" s="70" t="s">
        <v>2752</v>
      </c>
      <c r="B345" s="182" t="s">
        <v>2753</v>
      </c>
      <c r="C345" s="134" t="s">
        <v>2752</v>
      </c>
      <c r="D345" s="192">
        <v>0</v>
      </c>
      <c r="E345" s="192"/>
      <c r="F345" s="71" t="str">
        <f t="shared" si="43"/>
        <v>-</v>
      </c>
      <c r="G345" s="66"/>
      <c r="H345" s="66"/>
      <c r="I345" s="66"/>
      <c r="J345" s="66"/>
      <c r="K345" s="66"/>
      <c r="L345" s="66"/>
      <c r="M345" s="66"/>
      <c r="N345" s="66"/>
      <c r="O345" s="66"/>
      <c r="P345" s="66"/>
      <c r="Q345" s="66"/>
      <c r="R345" s="66"/>
      <c r="S345" s="66"/>
      <c r="T345" s="66"/>
      <c r="U345" s="66"/>
      <c r="V345" s="66"/>
      <c r="W345" s="66"/>
    </row>
    <row r="346" spans="1:23" ht="12.75" customHeight="1" x14ac:dyDescent="0.2">
      <c r="A346" s="70">
        <v>26224</v>
      </c>
      <c r="B346" s="182" t="s">
        <v>2754</v>
      </c>
      <c r="C346" s="134" t="s">
        <v>2755</v>
      </c>
      <c r="D346" s="192">
        <v>0</v>
      </c>
      <c r="E346" s="192"/>
      <c r="F346" s="71" t="str">
        <f t="shared" si="43"/>
        <v>-</v>
      </c>
      <c r="G346" s="66"/>
      <c r="H346" s="66"/>
      <c r="I346" s="66"/>
      <c r="J346" s="66"/>
      <c r="K346" s="66"/>
      <c r="L346" s="66"/>
      <c r="M346" s="66"/>
      <c r="N346" s="66"/>
      <c r="O346" s="66"/>
      <c r="P346" s="66"/>
      <c r="Q346" s="66"/>
      <c r="R346" s="66"/>
      <c r="S346" s="66"/>
      <c r="T346" s="66"/>
      <c r="U346" s="66"/>
      <c r="V346" s="66"/>
      <c r="W346" s="66"/>
    </row>
    <row r="347" spans="1:23" ht="24" x14ac:dyDescent="0.2">
      <c r="A347" s="70">
        <v>26233</v>
      </c>
      <c r="B347" s="182" t="s">
        <v>2756</v>
      </c>
      <c r="C347" s="134" t="s">
        <v>2757</v>
      </c>
      <c r="D347" s="192">
        <v>0</v>
      </c>
      <c r="E347" s="192"/>
      <c r="F347" s="71" t="str">
        <f t="shared" si="43"/>
        <v>-</v>
      </c>
      <c r="G347" s="66"/>
      <c r="H347" s="66"/>
      <c r="I347" s="66"/>
      <c r="J347" s="66"/>
      <c r="K347" s="66"/>
      <c r="L347" s="66"/>
      <c r="M347" s="66"/>
      <c r="N347" s="66"/>
      <c r="O347" s="66"/>
      <c r="P347" s="66"/>
      <c r="Q347" s="66"/>
      <c r="R347" s="66"/>
      <c r="S347" s="66"/>
      <c r="T347" s="66"/>
      <c r="U347" s="66"/>
      <c r="V347" s="66"/>
      <c r="W347" s="66"/>
    </row>
    <row r="348" spans="1:23" ht="24" x14ac:dyDescent="0.2">
      <c r="A348" s="70" t="s">
        <v>1954</v>
      </c>
      <c r="B348" s="182" t="s">
        <v>1955</v>
      </c>
      <c r="C348" s="134" t="s">
        <v>1954</v>
      </c>
      <c r="D348" s="192">
        <v>0</v>
      </c>
      <c r="E348" s="192"/>
      <c r="F348" s="71" t="str">
        <f t="shared" si="43"/>
        <v>-</v>
      </c>
      <c r="G348" s="66"/>
      <c r="H348" s="66"/>
      <c r="I348" s="66"/>
      <c r="J348" s="66"/>
      <c r="K348" s="66"/>
      <c r="L348" s="66"/>
      <c r="M348" s="66"/>
      <c r="N348" s="66"/>
      <c r="O348" s="66"/>
      <c r="P348" s="66"/>
      <c r="Q348" s="66"/>
      <c r="R348" s="66"/>
      <c r="S348" s="66"/>
      <c r="T348" s="66"/>
      <c r="U348" s="66"/>
      <c r="V348" s="66"/>
      <c r="W348" s="66"/>
    </row>
    <row r="349" spans="1:23" ht="24" x14ac:dyDescent="0.2">
      <c r="A349" s="70">
        <v>26244</v>
      </c>
      <c r="B349" s="182" t="s">
        <v>2758</v>
      </c>
      <c r="C349" s="134" t="s">
        <v>2759</v>
      </c>
      <c r="D349" s="192">
        <v>0</v>
      </c>
      <c r="E349" s="192"/>
      <c r="F349" s="71" t="str">
        <f t="shared" si="43"/>
        <v>-</v>
      </c>
      <c r="G349" s="66"/>
      <c r="H349" s="66"/>
      <c r="I349" s="66"/>
      <c r="J349" s="66"/>
      <c r="K349" s="66"/>
      <c r="L349" s="66"/>
      <c r="M349" s="66"/>
      <c r="N349" s="66"/>
      <c r="O349" s="66"/>
      <c r="P349" s="66"/>
      <c r="Q349" s="66"/>
      <c r="R349" s="66"/>
      <c r="S349" s="66"/>
      <c r="T349" s="66"/>
      <c r="U349" s="66"/>
      <c r="V349" s="66"/>
      <c r="W349" s="66"/>
    </row>
    <row r="350" spans="1:23" ht="12.75" customHeight="1" x14ac:dyDescent="0.2">
      <c r="A350" s="70">
        <v>26314</v>
      </c>
      <c r="B350" s="182" t="s">
        <v>2760</v>
      </c>
      <c r="C350" s="134" t="s">
        <v>2761</v>
      </c>
      <c r="D350" s="192">
        <v>0</v>
      </c>
      <c r="E350" s="192"/>
      <c r="F350" s="71" t="str">
        <f t="shared" si="43"/>
        <v>-</v>
      </c>
      <c r="G350" s="66"/>
      <c r="H350" s="66"/>
      <c r="I350" s="66"/>
      <c r="J350" s="66"/>
      <c r="K350" s="66"/>
      <c r="L350" s="66"/>
      <c r="M350" s="66"/>
      <c r="N350" s="66"/>
      <c r="O350" s="66"/>
      <c r="P350" s="66"/>
      <c r="Q350" s="66"/>
      <c r="R350" s="66"/>
      <c r="S350" s="66"/>
      <c r="T350" s="66"/>
      <c r="U350" s="66"/>
      <c r="V350" s="66"/>
      <c r="W350" s="66"/>
    </row>
    <row r="351" spans="1:23" ht="24" x14ac:dyDescent="0.2">
      <c r="A351" s="70" t="s">
        <v>2762</v>
      </c>
      <c r="B351" s="182" t="s">
        <v>2763</v>
      </c>
      <c r="C351" s="134" t="s">
        <v>2762</v>
      </c>
      <c r="D351" s="192">
        <v>211924.46</v>
      </c>
      <c r="E351" s="192">
        <v>166882.35999999999</v>
      </c>
      <c r="F351" s="71">
        <f t="shared" si="43"/>
        <v>78.746153228372023</v>
      </c>
      <c r="G351" s="66"/>
      <c r="H351" s="66"/>
      <c r="I351" s="66"/>
      <c r="J351" s="66"/>
      <c r="K351" s="66"/>
      <c r="L351" s="66"/>
      <c r="M351" s="66"/>
      <c r="N351" s="66"/>
      <c r="O351" s="66"/>
      <c r="P351" s="66"/>
      <c r="Q351" s="66"/>
      <c r="R351" s="66"/>
      <c r="S351" s="66"/>
      <c r="T351" s="66"/>
      <c r="U351" s="66"/>
      <c r="V351" s="66"/>
      <c r="W351" s="66"/>
    </row>
    <row r="352" spans="1:23" ht="24" x14ac:dyDescent="0.2">
      <c r="A352" s="70">
        <v>26434</v>
      </c>
      <c r="B352" s="182" t="s">
        <v>2764</v>
      </c>
      <c r="C352" s="134" t="s">
        <v>2765</v>
      </c>
      <c r="D352" s="192">
        <v>0</v>
      </c>
      <c r="E352" s="192"/>
      <c r="F352" s="71" t="str">
        <f t="shared" si="43"/>
        <v>-</v>
      </c>
      <c r="G352" s="66"/>
      <c r="H352" s="66"/>
      <c r="I352" s="66"/>
      <c r="J352" s="66"/>
      <c r="K352" s="66"/>
      <c r="L352" s="66"/>
      <c r="M352" s="66"/>
      <c r="N352" s="66"/>
      <c r="O352" s="66"/>
      <c r="P352" s="66"/>
      <c r="Q352" s="66"/>
      <c r="R352" s="66"/>
      <c r="S352" s="66"/>
      <c r="T352" s="66"/>
      <c r="U352" s="66"/>
      <c r="V352" s="66"/>
      <c r="W352" s="66"/>
    </row>
    <row r="353" spans="1:23" ht="24" x14ac:dyDescent="0.2">
      <c r="A353" s="70">
        <v>26443</v>
      </c>
      <c r="B353" s="182" t="s">
        <v>2766</v>
      </c>
      <c r="C353" s="134" t="s">
        <v>2767</v>
      </c>
      <c r="D353" s="192">
        <v>0</v>
      </c>
      <c r="E353" s="192"/>
      <c r="F353" s="71" t="str">
        <f t="shared" si="43"/>
        <v>-</v>
      </c>
      <c r="G353" s="66"/>
      <c r="H353" s="66"/>
      <c r="I353" s="66"/>
      <c r="J353" s="66"/>
      <c r="K353" s="66"/>
      <c r="L353" s="66"/>
      <c r="M353" s="66"/>
      <c r="N353" s="66"/>
      <c r="O353" s="66"/>
      <c r="P353" s="66"/>
      <c r="Q353" s="66"/>
      <c r="R353" s="66"/>
      <c r="S353" s="66"/>
      <c r="T353" s="66"/>
      <c r="U353" s="66"/>
      <c r="V353" s="66"/>
      <c r="W353" s="66"/>
    </row>
    <row r="354" spans="1:23" ht="24" x14ac:dyDescent="0.2">
      <c r="A354" s="70" t="s">
        <v>1956</v>
      </c>
      <c r="B354" s="182" t="s">
        <v>1957</v>
      </c>
      <c r="C354" s="134" t="s">
        <v>1956</v>
      </c>
      <c r="D354" s="192">
        <v>0</v>
      </c>
      <c r="E354" s="192"/>
      <c r="F354" s="71" t="str">
        <f t="shared" si="43"/>
        <v>-</v>
      </c>
      <c r="G354" s="66"/>
      <c r="H354" s="66"/>
      <c r="I354" s="66"/>
      <c r="J354" s="66"/>
      <c r="K354" s="66"/>
      <c r="L354" s="66"/>
      <c r="M354" s="66"/>
      <c r="N354" s="66"/>
      <c r="O354" s="66"/>
      <c r="P354" s="66"/>
      <c r="Q354" s="66"/>
      <c r="R354" s="66"/>
      <c r="S354" s="66"/>
      <c r="T354" s="66"/>
      <c r="U354" s="66"/>
      <c r="V354" s="66"/>
      <c r="W354" s="66"/>
    </row>
    <row r="355" spans="1:23" ht="24" x14ac:dyDescent="0.2">
      <c r="A355" s="70">
        <v>26454</v>
      </c>
      <c r="B355" s="182" t="s">
        <v>1958</v>
      </c>
      <c r="C355" s="134" t="s">
        <v>1959</v>
      </c>
      <c r="D355" s="192">
        <v>0</v>
      </c>
      <c r="E355" s="192"/>
      <c r="F355" s="71" t="str">
        <f t="shared" si="43"/>
        <v>-</v>
      </c>
      <c r="G355" s="66"/>
      <c r="H355" s="66"/>
      <c r="I355" s="66"/>
      <c r="J355" s="66"/>
      <c r="K355" s="66"/>
      <c r="L355" s="66"/>
      <c r="M355" s="66"/>
      <c r="N355" s="66"/>
      <c r="O355" s="66"/>
      <c r="P355" s="66"/>
      <c r="Q355" s="66"/>
      <c r="R355" s="66"/>
      <c r="S355" s="66"/>
      <c r="T355" s="66"/>
      <c r="U355" s="66"/>
      <c r="V355" s="66"/>
      <c r="W355" s="66"/>
    </row>
    <row r="356" spans="1:23" ht="12.75" customHeight="1" x14ac:dyDescent="0.2">
      <c r="A356" s="70" t="s">
        <v>1960</v>
      </c>
      <c r="B356" s="182" t="s">
        <v>1961</v>
      </c>
      <c r="C356" s="134" t="s">
        <v>1960</v>
      </c>
      <c r="D356" s="192">
        <v>0</v>
      </c>
      <c r="E356" s="192"/>
      <c r="F356" s="71" t="str">
        <f t="shared" si="43"/>
        <v>-</v>
      </c>
      <c r="G356" s="66"/>
      <c r="H356" s="66"/>
      <c r="I356" s="66"/>
      <c r="J356" s="66"/>
      <c r="K356" s="66"/>
      <c r="L356" s="66"/>
      <c r="M356" s="66"/>
      <c r="N356" s="66"/>
      <c r="O356" s="66"/>
      <c r="P356" s="66"/>
      <c r="Q356" s="66"/>
      <c r="R356" s="66"/>
      <c r="S356" s="66"/>
      <c r="T356" s="66"/>
      <c r="U356" s="66"/>
      <c r="V356" s="66"/>
      <c r="W356" s="66"/>
    </row>
    <row r="357" spans="1:23" ht="12.75" customHeight="1" x14ac:dyDescent="0.2">
      <c r="A357" s="70">
        <v>26464</v>
      </c>
      <c r="B357" s="182" t="s">
        <v>2768</v>
      </c>
      <c r="C357" s="134" t="s">
        <v>2769</v>
      </c>
      <c r="D357" s="192">
        <v>0</v>
      </c>
      <c r="E357" s="192"/>
      <c r="F357" s="71" t="str">
        <f t="shared" si="43"/>
        <v>-</v>
      </c>
      <c r="G357" s="66"/>
      <c r="H357" s="66"/>
      <c r="I357" s="66"/>
      <c r="J357" s="66"/>
      <c r="K357" s="66"/>
      <c r="L357" s="66"/>
      <c r="M357" s="66"/>
      <c r="N357" s="66"/>
      <c r="O357" s="66"/>
      <c r="P357" s="66"/>
      <c r="Q357" s="66"/>
      <c r="R357" s="66"/>
      <c r="S357" s="66"/>
      <c r="T357" s="66"/>
      <c r="U357" s="66"/>
      <c r="V357" s="66"/>
      <c r="W357" s="66"/>
    </row>
    <row r="358" spans="1:23" ht="12.75" customHeight="1" x14ac:dyDescent="0.2">
      <c r="A358" s="70">
        <v>26473</v>
      </c>
      <c r="B358" s="182" t="s">
        <v>2770</v>
      </c>
      <c r="C358" s="134" t="s">
        <v>2771</v>
      </c>
      <c r="D358" s="192">
        <v>0</v>
      </c>
      <c r="E358" s="192"/>
      <c r="F358" s="71" t="str">
        <f t="shared" si="43"/>
        <v>-</v>
      </c>
      <c r="G358" s="66"/>
      <c r="H358" s="66"/>
      <c r="I358" s="66"/>
      <c r="J358" s="66"/>
      <c r="K358" s="66"/>
      <c r="L358" s="66"/>
      <c r="M358" s="66"/>
      <c r="N358" s="66"/>
      <c r="O358" s="66"/>
      <c r="P358" s="66"/>
      <c r="Q358" s="66"/>
      <c r="R358" s="66"/>
      <c r="S358" s="66"/>
      <c r="T358" s="66"/>
      <c r="U358" s="66"/>
      <c r="V358" s="66"/>
      <c r="W358" s="66"/>
    </row>
    <row r="359" spans="1:23" ht="12" x14ac:dyDescent="0.2">
      <c r="A359" s="70" t="s">
        <v>1965</v>
      </c>
      <c r="B359" s="182" t="s">
        <v>1966</v>
      </c>
      <c r="C359" s="134" t="s">
        <v>1965</v>
      </c>
      <c r="D359" s="192">
        <v>0</v>
      </c>
      <c r="E359" s="192"/>
      <c r="F359" s="71" t="str">
        <f t="shared" si="43"/>
        <v>-</v>
      </c>
      <c r="G359" s="66"/>
      <c r="H359" s="66"/>
      <c r="I359" s="66"/>
      <c r="J359" s="66"/>
      <c r="K359" s="66"/>
      <c r="L359" s="66"/>
      <c r="M359" s="66"/>
      <c r="N359" s="66"/>
      <c r="O359" s="66"/>
      <c r="P359" s="66"/>
      <c r="Q359" s="66"/>
      <c r="R359" s="66"/>
      <c r="S359" s="66"/>
      <c r="T359" s="66"/>
      <c r="U359" s="66"/>
      <c r="V359" s="66"/>
      <c r="W359" s="66"/>
    </row>
    <row r="360" spans="1:23" ht="12.75" customHeight="1" x14ac:dyDescent="0.2">
      <c r="A360" s="70">
        <v>26484</v>
      </c>
      <c r="B360" s="182" t="s">
        <v>2772</v>
      </c>
      <c r="C360" s="134" t="s">
        <v>2773</v>
      </c>
      <c r="D360" s="192">
        <v>0</v>
      </c>
      <c r="E360" s="192"/>
      <c r="F360" s="71" t="str">
        <f t="shared" si="43"/>
        <v>-</v>
      </c>
      <c r="G360" s="66"/>
      <c r="H360" s="66"/>
      <c r="I360" s="66"/>
      <c r="J360" s="66"/>
      <c r="K360" s="66"/>
      <c r="L360" s="66"/>
      <c r="M360" s="66"/>
      <c r="N360" s="66"/>
      <c r="O360" s="66"/>
      <c r="P360" s="66"/>
      <c r="Q360" s="66"/>
      <c r="R360" s="66"/>
      <c r="S360" s="66"/>
      <c r="T360" s="66"/>
      <c r="U360" s="66"/>
      <c r="V360" s="66"/>
      <c r="W360" s="66"/>
    </row>
    <row r="361" spans="1:23" ht="24" x14ac:dyDescent="0.2">
      <c r="A361" s="70">
        <v>26534</v>
      </c>
      <c r="B361" s="182" t="s">
        <v>1967</v>
      </c>
      <c r="C361" s="134" t="s">
        <v>1968</v>
      </c>
      <c r="D361" s="192">
        <v>0</v>
      </c>
      <c r="E361" s="192"/>
      <c r="F361" s="71" t="str">
        <f t="shared" si="43"/>
        <v>-</v>
      </c>
      <c r="G361" s="66"/>
      <c r="H361" s="66"/>
      <c r="I361" s="66"/>
      <c r="J361" s="66"/>
      <c r="K361" s="66"/>
      <c r="L361" s="66"/>
      <c r="M361" s="66"/>
      <c r="N361" s="66"/>
      <c r="O361" s="66"/>
      <c r="P361" s="66"/>
      <c r="Q361" s="66"/>
      <c r="R361" s="66"/>
      <c r="S361" s="66"/>
      <c r="T361" s="66"/>
      <c r="U361" s="66"/>
      <c r="V361" s="66"/>
      <c r="W361" s="66"/>
    </row>
    <row r="362" spans="1:23" ht="12.75" customHeight="1" x14ac:dyDescent="0.2">
      <c r="A362" s="70">
        <v>26544</v>
      </c>
      <c r="B362" s="182" t="s">
        <v>2774</v>
      </c>
      <c r="C362" s="134" t="s">
        <v>2775</v>
      </c>
      <c r="D362" s="192">
        <v>0</v>
      </c>
      <c r="E362" s="192"/>
      <c r="F362" s="71" t="str">
        <f t="shared" si="43"/>
        <v>-</v>
      </c>
      <c r="G362" s="66"/>
      <c r="H362" s="66"/>
      <c r="I362" s="66"/>
      <c r="J362" s="66"/>
      <c r="K362" s="66"/>
      <c r="L362" s="66"/>
      <c r="M362" s="66"/>
      <c r="N362" s="66"/>
      <c r="O362" s="66"/>
      <c r="P362" s="66"/>
      <c r="Q362" s="66"/>
      <c r="R362" s="66"/>
      <c r="S362" s="66"/>
      <c r="T362" s="66"/>
      <c r="U362" s="66"/>
      <c r="V362" s="66"/>
      <c r="W362" s="66"/>
    </row>
    <row r="363" spans="1:23" ht="12.75" customHeight="1" x14ac:dyDescent="0.2">
      <c r="A363" s="70">
        <v>26554</v>
      </c>
      <c r="B363" s="182" t="s">
        <v>2776</v>
      </c>
      <c r="C363" s="134" t="s">
        <v>2777</v>
      </c>
      <c r="D363" s="192">
        <v>0</v>
      </c>
      <c r="E363" s="192"/>
      <c r="F363" s="71" t="str">
        <f t="shared" si="43"/>
        <v>-</v>
      </c>
      <c r="G363" s="66"/>
      <c r="H363" s="66"/>
      <c r="I363" s="66"/>
      <c r="J363" s="66"/>
      <c r="K363" s="66"/>
      <c r="L363" s="66"/>
      <c r="M363" s="66"/>
      <c r="N363" s="66"/>
      <c r="O363" s="66"/>
      <c r="P363" s="66"/>
      <c r="Q363" s="66"/>
      <c r="R363" s="66"/>
      <c r="S363" s="66"/>
      <c r="T363" s="66"/>
      <c r="U363" s="66"/>
      <c r="V363" s="66"/>
      <c r="W363" s="66"/>
    </row>
    <row r="364" spans="1:23" ht="12.75" customHeight="1" x14ac:dyDescent="0.2">
      <c r="A364" s="70">
        <v>26564</v>
      </c>
      <c r="B364" s="182" t="s">
        <v>2778</v>
      </c>
      <c r="C364" s="134" t="s">
        <v>2779</v>
      </c>
      <c r="D364" s="192">
        <v>0</v>
      </c>
      <c r="E364" s="192"/>
      <c r="F364" s="71" t="str">
        <f t="shared" si="43"/>
        <v>-</v>
      </c>
      <c r="G364" s="66"/>
      <c r="H364" s="66"/>
      <c r="I364" s="66"/>
      <c r="J364" s="66"/>
      <c r="K364" s="66"/>
      <c r="L364" s="66"/>
      <c r="M364" s="66"/>
      <c r="N364" s="66"/>
      <c r="O364" s="66"/>
      <c r="P364" s="66"/>
      <c r="Q364" s="66"/>
      <c r="R364" s="66"/>
      <c r="S364" s="66"/>
      <c r="T364" s="66"/>
      <c r="U364" s="66"/>
      <c r="V364" s="66"/>
      <c r="W364" s="66"/>
    </row>
    <row r="365" spans="1:23" ht="12.75" customHeight="1" x14ac:dyDescent="0.2">
      <c r="A365" s="70" t="s">
        <v>2780</v>
      </c>
      <c r="B365" s="182" t="s">
        <v>2781</v>
      </c>
      <c r="C365" s="134" t="s">
        <v>2780</v>
      </c>
      <c r="D365" s="192"/>
      <c r="E365" s="192"/>
      <c r="F365" s="71" t="str">
        <f t="shared" si="43"/>
        <v>-</v>
      </c>
      <c r="G365" s="66"/>
      <c r="H365" s="66"/>
      <c r="I365" s="66"/>
      <c r="J365" s="66"/>
      <c r="K365" s="66"/>
      <c r="L365" s="66"/>
      <c r="M365" s="66"/>
      <c r="N365" s="66"/>
      <c r="O365" s="66"/>
      <c r="P365" s="66"/>
      <c r="Q365" s="66"/>
      <c r="R365" s="66"/>
      <c r="S365" s="66"/>
      <c r="T365" s="66"/>
      <c r="U365" s="66"/>
      <c r="V365" s="66"/>
      <c r="W365" s="66"/>
    </row>
    <row r="366" spans="1:23" ht="12.75" customHeight="1" x14ac:dyDescent="0.2">
      <c r="A366" s="70">
        <v>27211</v>
      </c>
      <c r="B366" s="182" t="s">
        <v>2782</v>
      </c>
      <c r="C366" s="134">
        <v>27211</v>
      </c>
      <c r="D366" s="192"/>
      <c r="E366" s="192"/>
      <c r="F366" s="71" t="str">
        <f t="shared" ref="F366:F397" si="44">IF(D366&gt;0,IF(E366/D366&gt;=100,"&gt;&gt;100",E366/D366*100),"-")</f>
        <v>-</v>
      </c>
      <c r="G366" s="66"/>
      <c r="H366" s="66"/>
      <c r="I366" s="66"/>
      <c r="J366" s="66"/>
      <c r="K366" s="66"/>
      <c r="L366" s="66"/>
      <c r="M366" s="66"/>
      <c r="N366" s="66"/>
      <c r="O366" s="66"/>
      <c r="P366" s="66"/>
      <c r="Q366" s="66"/>
      <c r="R366" s="66"/>
      <c r="S366" s="66"/>
      <c r="T366" s="66"/>
      <c r="U366" s="66"/>
      <c r="V366" s="66"/>
      <c r="W366" s="66"/>
    </row>
    <row r="367" spans="1:23" ht="12.75" customHeight="1" x14ac:dyDescent="0.2">
      <c r="A367" s="70">
        <v>27212</v>
      </c>
      <c r="B367" s="182" t="s">
        <v>2783</v>
      </c>
      <c r="C367" s="134">
        <v>27212</v>
      </c>
      <c r="D367" s="192"/>
      <c r="E367" s="192"/>
      <c r="F367" s="71" t="str">
        <f t="shared" si="44"/>
        <v>-</v>
      </c>
      <c r="G367" s="66"/>
      <c r="H367" s="66"/>
      <c r="I367" s="66"/>
      <c r="J367" s="66"/>
      <c r="K367" s="66"/>
      <c r="L367" s="66"/>
      <c r="M367" s="66"/>
      <c r="N367" s="66"/>
      <c r="O367" s="66"/>
      <c r="P367" s="66"/>
      <c r="Q367" s="66"/>
      <c r="R367" s="66"/>
      <c r="S367" s="66"/>
      <c r="T367" s="66"/>
      <c r="U367" s="66"/>
      <c r="V367" s="66"/>
      <c r="W367" s="66"/>
    </row>
    <row r="368" spans="1:23" ht="12.75" customHeight="1" x14ac:dyDescent="0.2">
      <c r="A368" s="70">
        <v>27311</v>
      </c>
      <c r="B368" s="182" t="s">
        <v>2784</v>
      </c>
      <c r="C368" s="134">
        <v>27311</v>
      </c>
      <c r="D368" s="192"/>
      <c r="E368" s="192"/>
      <c r="F368" s="71" t="str">
        <f t="shared" si="44"/>
        <v>-</v>
      </c>
      <c r="G368" s="66"/>
      <c r="H368" s="66"/>
      <c r="I368" s="66"/>
      <c r="J368" s="66"/>
      <c r="K368" s="66"/>
      <c r="L368" s="66"/>
      <c r="M368" s="66"/>
      <c r="N368" s="66"/>
      <c r="O368" s="66"/>
      <c r="P368" s="66"/>
      <c r="Q368" s="66"/>
      <c r="R368" s="66"/>
      <c r="S368" s="66"/>
      <c r="T368" s="66"/>
      <c r="U368" s="66"/>
      <c r="V368" s="66"/>
      <c r="W368" s="66"/>
    </row>
    <row r="369" spans="1:23" ht="12.75" customHeight="1" x14ac:dyDescent="0.2">
      <c r="A369" s="70" t="s">
        <v>2785</v>
      </c>
      <c r="B369" s="182" t="s">
        <v>2786</v>
      </c>
      <c r="C369" s="134" t="s">
        <v>2785</v>
      </c>
      <c r="D369" s="192"/>
      <c r="E369" s="192"/>
      <c r="F369" s="71" t="str">
        <f t="shared" si="44"/>
        <v>-</v>
      </c>
      <c r="G369" s="66"/>
      <c r="H369" s="66"/>
      <c r="I369" s="66"/>
      <c r="J369" s="66"/>
      <c r="K369" s="66"/>
      <c r="L369" s="66"/>
      <c r="M369" s="66"/>
      <c r="N369" s="66"/>
      <c r="O369" s="66"/>
      <c r="P369" s="66"/>
      <c r="Q369" s="66"/>
      <c r="R369" s="66"/>
      <c r="S369" s="66"/>
      <c r="T369" s="66"/>
      <c r="U369" s="66"/>
      <c r="V369" s="66"/>
      <c r="W369" s="66"/>
    </row>
    <row r="370" spans="1:23" ht="12.75" customHeight="1" x14ac:dyDescent="0.2">
      <c r="A370" s="70">
        <v>27511</v>
      </c>
      <c r="B370" s="182" t="s">
        <v>2787</v>
      </c>
      <c r="C370" s="134">
        <v>27511</v>
      </c>
      <c r="D370" s="192"/>
      <c r="E370" s="192"/>
      <c r="F370" s="71" t="str">
        <f t="shared" si="44"/>
        <v>-</v>
      </c>
      <c r="G370" s="66"/>
      <c r="H370" s="66"/>
      <c r="I370" s="66"/>
      <c r="J370" s="66"/>
      <c r="K370" s="66"/>
      <c r="L370" s="66"/>
      <c r="M370" s="66"/>
      <c r="N370" s="66"/>
      <c r="O370" s="66"/>
      <c r="P370" s="66"/>
      <c r="Q370" s="66"/>
      <c r="R370" s="66"/>
      <c r="S370" s="66"/>
      <c r="T370" s="66"/>
      <c r="U370" s="66"/>
      <c r="V370" s="66"/>
      <c r="W370" s="66"/>
    </row>
    <row r="371" spans="1:23" ht="12.75" customHeight="1" x14ac:dyDescent="0.2">
      <c r="A371" s="70">
        <v>27521</v>
      </c>
      <c r="B371" s="182" t="s">
        <v>2788</v>
      </c>
      <c r="C371" s="134">
        <v>27521</v>
      </c>
      <c r="D371" s="192"/>
      <c r="E371" s="192"/>
      <c r="F371" s="71" t="str">
        <f t="shared" si="44"/>
        <v>-</v>
      </c>
      <c r="G371" s="66"/>
      <c r="H371" s="66"/>
      <c r="I371" s="66"/>
      <c r="J371" s="66"/>
      <c r="K371" s="66"/>
      <c r="L371" s="66"/>
      <c r="M371" s="66"/>
      <c r="N371" s="66"/>
      <c r="O371" s="66"/>
      <c r="P371" s="66"/>
      <c r="Q371" s="66"/>
      <c r="R371" s="66"/>
      <c r="S371" s="66"/>
      <c r="T371" s="66"/>
      <c r="U371" s="66"/>
      <c r="V371" s="66"/>
      <c r="W371" s="66"/>
    </row>
    <row r="372" spans="1:23" ht="12.75" customHeight="1" x14ac:dyDescent="0.2">
      <c r="A372" s="70">
        <v>27522</v>
      </c>
      <c r="B372" s="182" t="s">
        <v>2789</v>
      </c>
      <c r="C372" s="134">
        <v>27522</v>
      </c>
      <c r="D372" s="192"/>
      <c r="E372" s="192"/>
      <c r="F372" s="71" t="str">
        <f t="shared" si="44"/>
        <v>-</v>
      </c>
      <c r="G372" s="66"/>
      <c r="H372" s="66"/>
      <c r="I372" s="66"/>
      <c r="J372" s="66"/>
      <c r="K372" s="66"/>
      <c r="L372" s="66"/>
      <c r="M372" s="66"/>
      <c r="N372" s="66"/>
      <c r="O372" s="66"/>
      <c r="P372" s="66"/>
      <c r="Q372" s="66"/>
      <c r="R372" s="66"/>
      <c r="S372" s="66"/>
      <c r="T372" s="66"/>
      <c r="U372" s="66"/>
      <c r="V372" s="66"/>
      <c r="W372" s="66"/>
    </row>
    <row r="373" spans="1:23" ht="12.75" customHeight="1" x14ac:dyDescent="0.2">
      <c r="A373" s="70">
        <v>27523</v>
      </c>
      <c r="B373" s="182" t="s">
        <v>2790</v>
      </c>
      <c r="C373" s="134">
        <v>27523</v>
      </c>
      <c r="D373" s="192"/>
      <c r="E373" s="192"/>
      <c r="F373" s="71" t="str">
        <f t="shared" si="44"/>
        <v>-</v>
      </c>
      <c r="G373" s="66"/>
      <c r="H373" s="66"/>
      <c r="I373" s="66"/>
      <c r="J373" s="66"/>
      <c r="K373" s="66"/>
      <c r="L373" s="66"/>
      <c r="M373" s="66"/>
      <c r="N373" s="66"/>
      <c r="O373" s="66"/>
      <c r="P373" s="66"/>
      <c r="Q373" s="66"/>
      <c r="R373" s="66"/>
      <c r="S373" s="66"/>
      <c r="T373" s="66"/>
      <c r="U373" s="66"/>
      <c r="V373" s="66"/>
      <c r="W373" s="66"/>
    </row>
    <row r="374" spans="1:23" ht="12.75" customHeight="1" x14ac:dyDescent="0.2">
      <c r="A374" s="70">
        <v>27524</v>
      </c>
      <c r="B374" s="182" t="s">
        <v>2791</v>
      </c>
      <c r="C374" s="134">
        <v>27524</v>
      </c>
      <c r="D374" s="192"/>
      <c r="E374" s="192"/>
      <c r="F374" s="71" t="str">
        <f t="shared" si="44"/>
        <v>-</v>
      </c>
      <c r="G374" s="66"/>
      <c r="H374" s="66"/>
      <c r="I374" s="66"/>
      <c r="J374" s="66"/>
      <c r="K374" s="66"/>
      <c r="L374" s="66"/>
      <c r="M374" s="66"/>
      <c r="N374" s="66"/>
      <c r="O374" s="66"/>
      <c r="P374" s="66"/>
      <c r="Q374" s="66"/>
      <c r="R374" s="66"/>
      <c r="S374" s="66"/>
      <c r="T374" s="66"/>
      <c r="U374" s="66"/>
      <c r="V374" s="66"/>
      <c r="W374" s="66"/>
    </row>
    <row r="375" spans="1:23" ht="12.75" customHeight="1" x14ac:dyDescent="0.2">
      <c r="A375" s="70">
        <v>27525</v>
      </c>
      <c r="B375" s="182" t="s">
        <v>2792</v>
      </c>
      <c r="C375" s="134">
        <v>27525</v>
      </c>
      <c r="D375" s="192"/>
      <c r="E375" s="192"/>
      <c r="F375" s="71" t="str">
        <f t="shared" si="44"/>
        <v>-</v>
      </c>
      <c r="G375" s="66"/>
      <c r="H375" s="66"/>
      <c r="I375" s="66"/>
      <c r="J375" s="66"/>
      <c r="K375" s="66"/>
      <c r="L375" s="66"/>
      <c r="M375" s="66"/>
      <c r="N375" s="66"/>
      <c r="O375" s="66"/>
      <c r="P375" s="66"/>
      <c r="Q375" s="66"/>
      <c r="R375" s="66"/>
      <c r="S375" s="66"/>
      <c r="T375" s="66"/>
      <c r="U375" s="66"/>
      <c r="V375" s="66"/>
      <c r="W375" s="66"/>
    </row>
    <row r="376" spans="1:23" ht="24" x14ac:dyDescent="0.2">
      <c r="A376" s="70">
        <v>27526</v>
      </c>
      <c r="B376" s="182" t="s">
        <v>2793</v>
      </c>
      <c r="C376" s="134">
        <v>27526</v>
      </c>
      <c r="D376" s="192"/>
      <c r="E376" s="192"/>
      <c r="F376" s="71" t="str">
        <f t="shared" si="44"/>
        <v>-</v>
      </c>
      <c r="G376" s="66"/>
      <c r="H376" s="66"/>
      <c r="I376" s="66"/>
      <c r="J376" s="66"/>
      <c r="K376" s="66"/>
      <c r="L376" s="66"/>
      <c r="M376" s="66"/>
      <c r="N376" s="66"/>
      <c r="O376" s="66"/>
      <c r="P376" s="66"/>
      <c r="Q376" s="66"/>
      <c r="R376" s="66"/>
      <c r="S376" s="66"/>
      <c r="T376" s="66"/>
      <c r="U376" s="66"/>
      <c r="V376" s="66"/>
      <c r="W376" s="66"/>
    </row>
    <row r="377" spans="1:23" ht="12.75" customHeight="1" x14ac:dyDescent="0.2">
      <c r="A377" s="70">
        <v>27527</v>
      </c>
      <c r="B377" s="182" t="s">
        <v>2794</v>
      </c>
      <c r="C377" s="134">
        <v>27527</v>
      </c>
      <c r="D377" s="192"/>
      <c r="E377" s="192"/>
      <c r="F377" s="71" t="str">
        <f t="shared" si="44"/>
        <v>-</v>
      </c>
      <c r="G377" s="66"/>
      <c r="H377" s="66"/>
      <c r="I377" s="66"/>
      <c r="J377" s="66"/>
      <c r="K377" s="66"/>
      <c r="L377" s="66"/>
      <c r="M377" s="66"/>
      <c r="N377" s="66"/>
      <c r="O377" s="66"/>
      <c r="P377" s="66"/>
      <c r="Q377" s="66"/>
      <c r="R377" s="66"/>
      <c r="S377" s="66"/>
      <c r="T377" s="66"/>
      <c r="U377" s="66"/>
      <c r="V377" s="66"/>
      <c r="W377" s="66"/>
    </row>
    <row r="378" spans="1:23" ht="12.75" customHeight="1" x14ac:dyDescent="0.2">
      <c r="A378" s="70">
        <v>27528</v>
      </c>
      <c r="B378" s="182" t="s">
        <v>2795</v>
      </c>
      <c r="C378" s="134">
        <v>27528</v>
      </c>
      <c r="D378" s="192"/>
      <c r="E378" s="192"/>
      <c r="F378" s="71" t="str">
        <f t="shared" si="44"/>
        <v>-</v>
      </c>
      <c r="G378" s="66"/>
      <c r="H378" s="66"/>
      <c r="I378" s="66"/>
      <c r="J378" s="66"/>
      <c r="K378" s="66"/>
      <c r="L378" s="66"/>
      <c r="M378" s="66"/>
      <c r="N378" s="66"/>
      <c r="O378" s="66"/>
      <c r="P378" s="66"/>
      <c r="Q378" s="66"/>
      <c r="R378" s="66"/>
      <c r="S378" s="66"/>
      <c r="T378" s="66"/>
      <c r="U378" s="66"/>
      <c r="V378" s="66"/>
      <c r="W378" s="66"/>
    </row>
    <row r="379" spans="1:23" ht="12.75" customHeight="1" x14ac:dyDescent="0.2">
      <c r="A379" s="70">
        <v>27611</v>
      </c>
      <c r="B379" s="182" t="s">
        <v>2796</v>
      </c>
      <c r="C379" s="134">
        <v>27611</v>
      </c>
      <c r="D379" s="192"/>
      <c r="E379" s="192"/>
      <c r="F379" s="71" t="str">
        <f t="shared" si="44"/>
        <v>-</v>
      </c>
      <c r="G379" s="66"/>
      <c r="H379" s="66"/>
      <c r="I379" s="66"/>
      <c r="J379" s="66"/>
      <c r="K379" s="66"/>
      <c r="L379" s="66"/>
      <c r="M379" s="66"/>
      <c r="N379" s="66"/>
      <c r="O379" s="66"/>
      <c r="P379" s="66"/>
      <c r="Q379" s="66"/>
      <c r="R379" s="66"/>
      <c r="S379" s="66"/>
      <c r="T379" s="66"/>
      <c r="U379" s="66"/>
      <c r="V379" s="66"/>
      <c r="W379" s="66"/>
    </row>
    <row r="380" spans="1:23" ht="12.75" customHeight="1" x14ac:dyDescent="0.2">
      <c r="A380" s="70">
        <v>27612</v>
      </c>
      <c r="B380" s="182" t="s">
        <v>2797</v>
      </c>
      <c r="C380" s="134">
        <v>27612</v>
      </c>
      <c r="D380" s="192"/>
      <c r="E380" s="192"/>
      <c r="F380" s="71" t="str">
        <f t="shared" si="44"/>
        <v>-</v>
      </c>
      <c r="G380" s="66"/>
      <c r="H380" s="66"/>
      <c r="I380" s="66"/>
      <c r="J380" s="66"/>
      <c r="K380" s="66"/>
      <c r="L380" s="66"/>
      <c r="M380" s="66"/>
      <c r="N380" s="66"/>
      <c r="O380" s="66"/>
      <c r="P380" s="66"/>
      <c r="Q380" s="66"/>
      <c r="R380" s="66"/>
      <c r="S380" s="66"/>
      <c r="T380" s="66"/>
      <c r="U380" s="66"/>
      <c r="V380" s="66"/>
      <c r="W380" s="66"/>
    </row>
    <row r="381" spans="1:23" ht="12.75" customHeight="1" x14ac:dyDescent="0.2">
      <c r="A381" s="70" t="s">
        <v>2798</v>
      </c>
      <c r="B381" s="65" t="s">
        <v>2799</v>
      </c>
      <c r="C381" s="134" t="s">
        <v>2798</v>
      </c>
      <c r="D381" s="192">
        <v>0</v>
      </c>
      <c r="E381" s="192">
        <v>0</v>
      </c>
      <c r="F381" s="71" t="str">
        <f>IF(D381&gt;0,IF(E381/D381&gt;=100,"&gt;&gt;100",E381/D381*100),"-")</f>
        <v>-</v>
      </c>
      <c r="G381" s="66"/>
      <c r="H381" s="66"/>
      <c r="I381" s="66"/>
      <c r="J381" s="66"/>
      <c r="K381" s="66"/>
      <c r="L381" s="66"/>
      <c r="M381" s="66"/>
      <c r="N381" s="66"/>
      <c r="O381" s="66"/>
      <c r="P381" s="66"/>
      <c r="Q381" s="66"/>
      <c r="R381" s="66"/>
      <c r="S381" s="66"/>
      <c r="T381" s="66"/>
      <c r="U381" s="66"/>
      <c r="V381" s="66"/>
      <c r="W381" s="66"/>
    </row>
    <row r="382" spans="1:23" ht="12.75" customHeight="1" x14ac:dyDescent="0.2">
      <c r="A382" s="70" t="s">
        <v>2800</v>
      </c>
      <c r="B382" s="65" t="s">
        <v>2801</v>
      </c>
      <c r="C382" s="134" t="s">
        <v>2800</v>
      </c>
      <c r="D382" s="192">
        <v>0</v>
      </c>
      <c r="E382" s="192">
        <v>0</v>
      </c>
      <c r="F382" s="71" t="str">
        <f t="shared" si="44"/>
        <v>-</v>
      </c>
      <c r="G382" s="66"/>
      <c r="H382" s="66"/>
      <c r="I382" s="66"/>
      <c r="J382" s="66"/>
      <c r="K382" s="66"/>
      <c r="L382" s="66"/>
      <c r="M382" s="66"/>
      <c r="N382" s="66"/>
      <c r="O382" s="66"/>
      <c r="P382" s="66"/>
      <c r="Q382" s="66"/>
      <c r="R382" s="66"/>
      <c r="S382" s="66"/>
      <c r="T382" s="66"/>
      <c r="U382" s="66"/>
      <c r="V382" s="66"/>
      <c r="W382" s="66"/>
    </row>
    <row r="383" spans="1:23" ht="12.75" customHeight="1" x14ac:dyDescent="0.2">
      <c r="A383" s="70" t="s">
        <v>2802</v>
      </c>
      <c r="B383" s="65" t="s">
        <v>2803</v>
      </c>
      <c r="C383" s="134" t="s">
        <v>2802</v>
      </c>
      <c r="D383" s="192">
        <v>0</v>
      </c>
      <c r="E383" s="192">
        <v>0</v>
      </c>
      <c r="F383" s="71" t="str">
        <f t="shared" si="44"/>
        <v>-</v>
      </c>
      <c r="G383" s="66"/>
      <c r="H383" s="66"/>
      <c r="I383" s="66"/>
      <c r="J383" s="66"/>
      <c r="K383" s="66"/>
      <c r="L383" s="66"/>
      <c r="M383" s="66"/>
      <c r="N383" s="66"/>
      <c r="O383" s="66"/>
      <c r="P383" s="66"/>
      <c r="Q383" s="66"/>
      <c r="R383" s="66"/>
      <c r="S383" s="66"/>
      <c r="T383" s="66"/>
      <c r="U383" s="66"/>
      <c r="V383" s="66"/>
      <c r="W383" s="66"/>
    </row>
    <row r="384" spans="1:23" ht="12.75" customHeight="1" x14ac:dyDescent="0.2">
      <c r="A384" s="70" t="s">
        <v>2804</v>
      </c>
      <c r="B384" s="65" t="s">
        <v>2805</v>
      </c>
      <c r="C384" s="134" t="s">
        <v>2804</v>
      </c>
      <c r="D384" s="192">
        <v>0</v>
      </c>
      <c r="E384" s="192">
        <v>0</v>
      </c>
      <c r="F384" s="71" t="str">
        <f t="shared" si="44"/>
        <v>-</v>
      </c>
      <c r="G384" s="66"/>
      <c r="H384" s="66"/>
      <c r="I384" s="66"/>
      <c r="J384" s="66"/>
      <c r="K384" s="66"/>
      <c r="L384" s="66"/>
      <c r="M384" s="66"/>
      <c r="N384" s="66"/>
      <c r="O384" s="66"/>
      <c r="P384" s="66"/>
      <c r="Q384" s="66"/>
      <c r="R384" s="66"/>
      <c r="S384" s="66"/>
      <c r="T384" s="66"/>
      <c r="U384" s="66"/>
      <c r="V384" s="66"/>
      <c r="W384" s="66"/>
    </row>
    <row r="385" spans="1:23" ht="12.75" customHeight="1" x14ac:dyDescent="0.2">
      <c r="A385" s="70" t="s">
        <v>2806</v>
      </c>
      <c r="B385" s="65" t="s">
        <v>2807</v>
      </c>
      <c r="C385" s="134" t="s">
        <v>2806</v>
      </c>
      <c r="D385" s="192">
        <v>0</v>
      </c>
      <c r="E385" s="192">
        <v>0</v>
      </c>
      <c r="F385" s="71" t="str">
        <f t="shared" si="44"/>
        <v>-</v>
      </c>
      <c r="G385" s="66"/>
      <c r="H385" s="66"/>
      <c r="I385" s="66"/>
      <c r="J385" s="66"/>
      <c r="K385" s="66"/>
      <c r="L385" s="66"/>
      <c r="M385" s="66"/>
      <c r="N385" s="66"/>
      <c r="O385" s="66"/>
      <c r="P385" s="66"/>
      <c r="Q385" s="66"/>
      <c r="R385" s="66"/>
      <c r="S385" s="66"/>
      <c r="T385" s="66"/>
      <c r="U385" s="66"/>
      <c r="V385" s="66"/>
      <c r="W385" s="66"/>
    </row>
    <row r="386" spans="1:23" ht="12.75" customHeight="1" x14ac:dyDescent="0.2">
      <c r="A386" s="70" t="s">
        <v>2808</v>
      </c>
      <c r="B386" s="65" t="s">
        <v>2809</v>
      </c>
      <c r="C386" s="134" t="s">
        <v>2808</v>
      </c>
      <c r="D386" s="192">
        <v>0</v>
      </c>
      <c r="E386" s="192">
        <v>0</v>
      </c>
      <c r="F386" s="71" t="str">
        <f t="shared" si="44"/>
        <v>-</v>
      </c>
      <c r="G386" s="66"/>
      <c r="H386" s="66"/>
      <c r="I386" s="66"/>
      <c r="J386" s="66"/>
      <c r="K386" s="66"/>
      <c r="L386" s="66"/>
      <c r="M386" s="66"/>
      <c r="N386" s="66"/>
      <c r="O386" s="66"/>
      <c r="P386" s="66"/>
      <c r="Q386" s="66"/>
      <c r="R386" s="66"/>
      <c r="S386" s="66"/>
      <c r="T386" s="66"/>
      <c r="U386" s="66"/>
      <c r="V386" s="66"/>
      <c r="W386" s="66"/>
    </row>
    <row r="387" spans="1:23" ht="12.75" customHeight="1" x14ac:dyDescent="0.2">
      <c r="A387" s="70" t="s">
        <v>2810</v>
      </c>
      <c r="B387" s="182" t="s">
        <v>2811</v>
      </c>
      <c r="C387" s="134" t="s">
        <v>2810</v>
      </c>
      <c r="D387" s="192">
        <v>384011.18</v>
      </c>
      <c r="E387" s="192">
        <v>384011.18</v>
      </c>
      <c r="F387" s="71">
        <f t="shared" si="44"/>
        <v>100</v>
      </c>
      <c r="G387" s="66"/>
      <c r="H387" s="66"/>
      <c r="I387" s="66"/>
      <c r="J387" s="66"/>
      <c r="K387" s="66"/>
      <c r="L387" s="66"/>
      <c r="M387" s="66"/>
      <c r="N387" s="66"/>
      <c r="O387" s="66"/>
      <c r="P387" s="66"/>
      <c r="Q387" s="66"/>
      <c r="R387" s="66"/>
      <c r="S387" s="66"/>
      <c r="T387" s="66"/>
      <c r="U387" s="66"/>
      <c r="V387" s="66"/>
      <c r="W387" s="66"/>
    </row>
    <row r="388" spans="1:23" ht="12" x14ac:dyDescent="0.2">
      <c r="A388" s="70" t="s">
        <v>2812</v>
      </c>
      <c r="B388" s="182" t="s">
        <v>2813</v>
      </c>
      <c r="C388" s="134" t="s">
        <v>2812</v>
      </c>
      <c r="D388" s="192"/>
      <c r="E388" s="192"/>
      <c r="F388" s="71" t="str">
        <f t="shared" si="44"/>
        <v>-</v>
      </c>
      <c r="G388" s="66"/>
      <c r="H388" s="66"/>
      <c r="I388" s="66"/>
      <c r="J388" s="66"/>
      <c r="K388" s="66"/>
      <c r="L388" s="66"/>
      <c r="M388" s="66"/>
      <c r="N388" s="66"/>
      <c r="O388" s="66"/>
      <c r="P388" s="66"/>
      <c r="Q388" s="66"/>
      <c r="R388" s="66"/>
      <c r="S388" s="66"/>
      <c r="T388" s="66"/>
      <c r="U388" s="66"/>
      <c r="V388" s="66"/>
      <c r="W388" s="66"/>
    </row>
    <row r="389" spans="1:23" ht="12.75" customHeight="1" x14ac:dyDescent="0.2">
      <c r="A389" s="70" t="s">
        <v>2814</v>
      </c>
      <c r="B389" s="182" t="s">
        <v>2815</v>
      </c>
      <c r="C389" s="134" t="s">
        <v>2814</v>
      </c>
      <c r="D389" s="192"/>
      <c r="E389" s="192"/>
      <c r="F389" s="71" t="str">
        <f t="shared" si="44"/>
        <v>-</v>
      </c>
      <c r="G389" s="66"/>
      <c r="H389" s="66"/>
      <c r="I389" s="66"/>
      <c r="J389" s="66"/>
      <c r="K389" s="66"/>
      <c r="L389" s="66"/>
      <c r="M389" s="66"/>
      <c r="N389" s="66"/>
      <c r="O389" s="66"/>
      <c r="P389" s="66"/>
      <c r="Q389" s="66"/>
      <c r="R389" s="66"/>
      <c r="S389" s="66"/>
      <c r="T389" s="66"/>
      <c r="U389" s="66"/>
      <c r="V389" s="66"/>
      <c r="W389" s="66"/>
    </row>
    <row r="390" spans="1:23" ht="12.75" customHeight="1" x14ac:dyDescent="0.2">
      <c r="A390" s="70" t="s">
        <v>2816</v>
      </c>
      <c r="B390" s="182" t="s">
        <v>2817</v>
      </c>
      <c r="C390" s="134" t="s">
        <v>2816</v>
      </c>
      <c r="D390" s="192"/>
      <c r="E390" s="192"/>
      <c r="F390" s="71" t="str">
        <f t="shared" si="44"/>
        <v>-</v>
      </c>
      <c r="G390" s="66"/>
      <c r="H390" s="66"/>
      <c r="I390" s="66"/>
      <c r="J390" s="66"/>
      <c r="K390" s="66"/>
      <c r="L390" s="66"/>
      <c r="M390" s="66"/>
      <c r="N390" s="66"/>
      <c r="O390" s="66"/>
      <c r="P390" s="66"/>
      <c r="Q390" s="66"/>
      <c r="R390" s="66"/>
      <c r="S390" s="66"/>
      <c r="T390" s="66"/>
      <c r="U390" s="66"/>
      <c r="V390" s="66"/>
      <c r="W390" s="66"/>
    </row>
    <row r="391" spans="1:23" ht="12.75" customHeight="1" x14ac:dyDescent="0.2">
      <c r="A391" s="285" t="s">
        <v>2818</v>
      </c>
      <c r="B391" s="286" t="s">
        <v>2819</v>
      </c>
      <c r="C391" s="287" t="s">
        <v>2818</v>
      </c>
      <c r="D391" s="288"/>
      <c r="E391" s="288"/>
      <c r="F391" s="263" t="str">
        <f t="shared" si="44"/>
        <v>-</v>
      </c>
      <c r="G391" s="66"/>
      <c r="H391" s="66"/>
      <c r="I391" s="66"/>
      <c r="J391" s="66"/>
      <c r="K391" s="66"/>
      <c r="L391" s="66"/>
      <c r="M391" s="66"/>
      <c r="N391" s="66"/>
      <c r="O391" s="66"/>
      <c r="P391" s="66"/>
      <c r="Q391" s="66"/>
      <c r="R391" s="66"/>
      <c r="S391" s="66"/>
      <c r="T391" s="66"/>
      <c r="U391" s="66"/>
      <c r="V391" s="66"/>
      <c r="W391" s="66"/>
    </row>
    <row r="392" spans="1:23" ht="12.75" customHeight="1" x14ac:dyDescent="0.2">
      <c r="A392" s="285" t="s">
        <v>2820</v>
      </c>
      <c r="B392" s="286" t="s">
        <v>2821</v>
      </c>
      <c r="C392" s="287" t="s">
        <v>2820</v>
      </c>
      <c r="D392" s="288"/>
      <c r="E392" s="288"/>
      <c r="F392" s="263" t="str">
        <f t="shared" si="44"/>
        <v>-</v>
      </c>
      <c r="G392" s="66"/>
      <c r="H392" s="66"/>
      <c r="I392" s="66"/>
      <c r="J392" s="66"/>
      <c r="K392" s="66"/>
      <c r="L392" s="66"/>
      <c r="M392" s="66"/>
      <c r="N392" s="66"/>
      <c r="O392" s="66"/>
      <c r="P392" s="66"/>
      <c r="Q392" s="66"/>
      <c r="R392" s="66"/>
      <c r="S392" s="66"/>
      <c r="T392" s="66"/>
      <c r="U392" s="66"/>
      <c r="V392" s="66"/>
      <c r="W392" s="66"/>
    </row>
    <row r="393" spans="1:23" ht="12.75" customHeight="1" x14ac:dyDescent="0.2">
      <c r="A393" s="285" t="s">
        <v>2822</v>
      </c>
      <c r="B393" s="286" t="s">
        <v>2823</v>
      </c>
      <c r="C393" s="287" t="s">
        <v>2822</v>
      </c>
      <c r="D393" s="288"/>
      <c r="E393" s="288"/>
      <c r="F393" s="263" t="str">
        <f t="shared" si="44"/>
        <v>-</v>
      </c>
      <c r="G393" s="66"/>
      <c r="H393" s="66"/>
      <c r="I393" s="66"/>
      <c r="J393" s="66"/>
      <c r="K393" s="66"/>
      <c r="L393" s="66"/>
      <c r="M393" s="66"/>
      <c r="N393" s="66"/>
      <c r="O393" s="66"/>
      <c r="P393" s="66"/>
      <c r="Q393" s="66"/>
      <c r="R393" s="66"/>
      <c r="S393" s="66"/>
      <c r="T393" s="66"/>
      <c r="U393" s="66"/>
      <c r="V393" s="66"/>
      <c r="W393" s="66"/>
    </row>
    <row r="394" spans="1:23" ht="24" x14ac:dyDescent="0.2">
      <c r="A394" s="285" t="s">
        <v>2824</v>
      </c>
      <c r="B394" s="286" t="s">
        <v>2825</v>
      </c>
      <c r="C394" s="287" t="s">
        <v>2824</v>
      </c>
      <c r="D394" s="288"/>
      <c r="E394" s="288"/>
      <c r="F394" s="263" t="str">
        <f t="shared" si="44"/>
        <v>-</v>
      </c>
      <c r="G394" s="66"/>
      <c r="H394" s="66"/>
      <c r="I394" s="66"/>
      <c r="J394" s="66"/>
      <c r="K394" s="66"/>
      <c r="L394" s="66"/>
      <c r="M394" s="66"/>
      <c r="N394" s="66"/>
      <c r="O394" s="66"/>
      <c r="P394" s="66"/>
      <c r="Q394" s="66"/>
      <c r="R394" s="66"/>
      <c r="S394" s="66"/>
      <c r="T394" s="66"/>
      <c r="U394" s="66"/>
      <c r="V394" s="66"/>
      <c r="W394" s="66"/>
    </row>
    <row r="395" spans="1:23" ht="12.75" customHeight="1" x14ac:dyDescent="0.2">
      <c r="A395" s="285" t="s">
        <v>2826</v>
      </c>
      <c r="B395" s="286" t="s">
        <v>2827</v>
      </c>
      <c r="C395" s="287" t="s">
        <v>2826</v>
      </c>
      <c r="D395" s="288"/>
      <c r="E395" s="288"/>
      <c r="F395" s="263" t="str">
        <f t="shared" si="44"/>
        <v>-</v>
      </c>
      <c r="G395" s="66"/>
      <c r="H395" s="66"/>
      <c r="I395" s="66"/>
      <c r="J395" s="66"/>
      <c r="K395" s="66"/>
      <c r="L395" s="66"/>
      <c r="M395" s="66"/>
      <c r="N395" s="66"/>
      <c r="O395" s="66"/>
      <c r="P395" s="66"/>
      <c r="Q395" s="66"/>
      <c r="R395" s="66"/>
      <c r="S395" s="66"/>
      <c r="T395" s="66"/>
      <c r="U395" s="66"/>
      <c r="V395" s="66"/>
      <c r="W395" s="66"/>
    </row>
    <row r="396" spans="1:23" ht="24" x14ac:dyDescent="0.2">
      <c r="A396" s="285" t="s">
        <v>2828</v>
      </c>
      <c r="B396" s="286" t="s">
        <v>2829</v>
      </c>
      <c r="C396" s="287" t="s">
        <v>2828</v>
      </c>
      <c r="D396" s="288"/>
      <c r="E396" s="288"/>
      <c r="F396" s="263" t="str">
        <f t="shared" si="44"/>
        <v>-</v>
      </c>
      <c r="G396" s="66"/>
      <c r="H396" s="66"/>
      <c r="I396" s="66"/>
      <c r="J396" s="66"/>
      <c r="K396" s="66"/>
      <c r="L396" s="66"/>
      <c r="M396" s="66"/>
      <c r="N396" s="66"/>
      <c r="O396" s="66"/>
      <c r="P396" s="66"/>
      <c r="Q396" s="66"/>
      <c r="R396" s="66"/>
      <c r="S396" s="66"/>
      <c r="T396" s="66"/>
      <c r="U396" s="66"/>
      <c r="V396" s="66"/>
      <c r="W396" s="66"/>
    </row>
    <row r="397" spans="1:23" ht="12.75" customHeight="1" x14ac:dyDescent="0.2">
      <c r="A397" s="162" t="s">
        <v>2830</v>
      </c>
      <c r="B397" s="86" t="s">
        <v>2831</v>
      </c>
      <c r="C397" s="255" t="s">
        <v>2830</v>
      </c>
      <c r="D397" s="193"/>
      <c r="E397" s="284"/>
      <c r="F397" s="289" t="str">
        <f t="shared" si="44"/>
        <v>-</v>
      </c>
      <c r="G397" s="66"/>
      <c r="H397" s="66"/>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66"/>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66"/>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66"/>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66"/>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66"/>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66"/>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66"/>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66"/>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66"/>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66"/>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66"/>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66"/>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66"/>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66"/>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66"/>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66"/>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66"/>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66"/>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66"/>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66"/>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66"/>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66"/>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66"/>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66"/>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66"/>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66"/>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66"/>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66"/>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66"/>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66"/>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66"/>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66"/>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66"/>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66"/>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66"/>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66"/>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66"/>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66"/>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66"/>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66"/>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66"/>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66"/>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66"/>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66"/>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66"/>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66"/>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66"/>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66"/>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66"/>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66"/>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66"/>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66"/>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66"/>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66"/>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66"/>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66"/>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66"/>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66"/>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66"/>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66"/>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66"/>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66"/>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66"/>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66"/>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66"/>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66"/>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66"/>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66"/>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66"/>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66"/>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66"/>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66"/>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66"/>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66"/>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66"/>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66"/>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66"/>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66"/>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66"/>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66"/>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66"/>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66"/>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66"/>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66"/>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66"/>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66"/>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66"/>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66"/>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66"/>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66"/>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66"/>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66"/>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66"/>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66"/>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66"/>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66"/>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66"/>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66"/>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66"/>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66"/>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66"/>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66"/>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66"/>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66"/>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66"/>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66"/>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66"/>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66"/>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66"/>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66"/>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66"/>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66"/>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66"/>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66"/>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66"/>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66"/>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66"/>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66"/>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66"/>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66"/>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66"/>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66"/>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66"/>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66"/>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66"/>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66"/>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66"/>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66"/>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66"/>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66"/>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66"/>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66"/>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66"/>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66"/>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66"/>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66"/>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66"/>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66"/>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66"/>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66"/>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66"/>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66"/>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66"/>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66"/>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66"/>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66"/>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66"/>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66"/>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66"/>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66"/>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66"/>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66"/>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66"/>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66"/>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66"/>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66"/>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66"/>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66"/>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66"/>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66"/>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66"/>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66"/>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66"/>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66"/>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66"/>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66"/>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66"/>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66"/>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66"/>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66"/>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66"/>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66"/>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66"/>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66"/>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66"/>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66"/>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66"/>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66"/>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66"/>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66"/>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66"/>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66"/>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66"/>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66"/>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66"/>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66"/>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66"/>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66"/>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66"/>
      <c r="I586" s="66"/>
      <c r="J586" s="66"/>
      <c r="K586" s="66"/>
      <c r="L586" s="66"/>
      <c r="M586" s="66"/>
      <c r="N586" s="66"/>
      <c r="O586" s="66"/>
      <c r="P586" s="66"/>
      <c r="Q586" s="66"/>
      <c r="R586" s="66"/>
      <c r="S586" s="66"/>
      <c r="T586" s="66"/>
      <c r="U586" s="66"/>
      <c r="V586" s="66"/>
      <c r="W586" s="66"/>
    </row>
    <row r="587" spans="1:23" ht="15" customHeight="1" x14ac:dyDescent="0.2">
      <c r="A587" s="167"/>
      <c r="B587" s="186"/>
      <c r="C587" s="168"/>
      <c r="D587" s="69"/>
      <c r="E587" s="69"/>
      <c r="F587" s="69"/>
      <c r="G587" s="66"/>
      <c r="H587" s="66"/>
      <c r="I587" s="66"/>
      <c r="J587" s="66"/>
      <c r="K587" s="66"/>
      <c r="L587" s="66"/>
      <c r="M587" s="66"/>
      <c r="N587" s="66"/>
      <c r="O587" s="66"/>
      <c r="P587" s="66"/>
      <c r="Q587" s="66"/>
      <c r="R587" s="66"/>
      <c r="S587" s="66"/>
      <c r="T587" s="66"/>
      <c r="U587" s="66"/>
      <c r="V587" s="66"/>
      <c r="W587" s="66"/>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row r="1044" spans="3:3" ht="15.75" customHeight="1" x14ac:dyDescent="0.2">
      <c r="C1044" s="170"/>
    </row>
  </sheetData>
  <sheetProtection algorithmName="SHA-512" hashValue="rE9flTFpqpmcbMaEQEjVrN+qrcA3k5x86dPC90E0/VjlkYsbJ8rBR8QNRtaKVhlN6V61Av/qWuUZVA3v/0DF7Q==" saltValue="AW+FEL3WtmiI9TmTmYFxb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23" priority="10" operator="lessThan">
      <formula>0</formula>
    </cfRule>
  </conditionalFormatting>
  <conditionalFormatting sqref="D176:E250">
    <cfRule type="cellIs" dxfId="22" priority="6" operator="lessThan">
      <formula>0</formula>
    </cfRule>
  </conditionalFormatting>
  <conditionalFormatting sqref="D254:E254">
    <cfRule type="cellIs" dxfId="21" priority="11" operator="lessThan">
      <formula>0</formula>
    </cfRule>
  </conditionalFormatting>
  <conditionalFormatting sqref="D256:E298">
    <cfRule type="cellIs" dxfId="20" priority="3" operator="lessThan">
      <formula>0</formula>
    </cfRule>
  </conditionalFormatting>
  <conditionalFormatting sqref="D300:E396">
    <cfRule type="cellIs" dxfId="19" priority="1" operator="lessThan">
      <formula>0</formula>
    </cfRule>
  </conditionalFormatting>
  <conditionalFormatting sqref="D397:E397">
    <cfRule type="cellIs" dxfId="18" priority="2" operator="lessThan">
      <formula>-0.001</formula>
    </cfRule>
  </conditionalFormatting>
  <pageMargins left="0.25" right="0.25" top="0.75" bottom="0.75" header="0.3" footer="0.3"/>
  <pageSetup paperSize="9" scale="61" orientation="portrait"/>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opLeftCell="A118" workbookViewId="0">
      <selection activeCell="E17" sqref="E17"/>
    </sheetView>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2" width="14.42578125" style="46" customWidth="1"/>
    <col min="33" max="16384" width="14.42578125" style="46"/>
  </cols>
  <sheetData>
    <row r="1" spans="1:25" ht="44.25" customHeight="1" x14ac:dyDescent="0.2">
      <c r="A1" s="268" t="s">
        <v>0</v>
      </c>
      <c r="B1" s="324" t="s">
        <v>1</v>
      </c>
      <c r="C1" s="268" t="s">
        <v>2</v>
      </c>
      <c r="D1" s="325" t="s">
        <v>3</v>
      </c>
      <c r="E1" s="268" t="s">
        <v>4</v>
      </c>
      <c r="F1" s="326" t="s">
        <v>5</v>
      </c>
    </row>
    <row r="2" spans="1:25" ht="50.1" customHeight="1" x14ac:dyDescent="0.2">
      <c r="A2" s="379" t="s">
        <v>2832</v>
      </c>
      <c r="B2" s="380"/>
      <c r="C2" s="380"/>
      <c r="D2" s="380"/>
      <c r="E2" s="380"/>
      <c r="F2" s="380"/>
      <c r="G2" s="42"/>
      <c r="H2" s="42"/>
      <c r="I2" s="42"/>
      <c r="J2" s="42"/>
      <c r="K2" s="42"/>
      <c r="L2" s="42"/>
      <c r="M2" s="42"/>
      <c r="N2" s="42"/>
      <c r="O2" s="42"/>
      <c r="P2" s="42"/>
      <c r="Q2" s="42"/>
      <c r="R2" s="42"/>
      <c r="S2" s="42"/>
      <c r="T2" s="42"/>
      <c r="U2" s="42"/>
      <c r="V2" s="42"/>
      <c r="W2" s="42"/>
      <c r="X2" s="42"/>
      <c r="Y2" s="42"/>
    </row>
    <row r="3" spans="1:25" s="174" customFormat="1" ht="48" x14ac:dyDescent="0.2">
      <c r="A3" s="312" t="s">
        <v>2833</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2135</v>
      </c>
      <c r="B5" s="142" t="s">
        <v>2834</v>
      </c>
      <c r="C5" s="138" t="s">
        <v>2135</v>
      </c>
      <c r="D5" s="58">
        <f t="shared" ref="D5:E5" si="0">D6+D10+D13+SUM(D17:D21)</f>
        <v>1327396.3</v>
      </c>
      <c r="E5" s="58">
        <f t="shared" si="0"/>
        <v>1191026.45</v>
      </c>
      <c r="F5" s="59">
        <f t="shared" ref="F5:F141" si="1">IF(D5&gt;0,IF(E5/D5&gt;=100,"&gt;&gt;100",E5/D5*100),"-")</f>
        <v>89.726515736106833</v>
      </c>
      <c r="G5" s="42"/>
      <c r="H5" s="42"/>
      <c r="I5" s="42"/>
      <c r="J5" s="42"/>
      <c r="K5" s="42"/>
      <c r="L5" s="42"/>
      <c r="M5" s="42"/>
      <c r="N5" s="42"/>
      <c r="O5" s="42"/>
      <c r="P5" s="42"/>
      <c r="Q5" s="42"/>
      <c r="R5" s="42"/>
      <c r="S5" s="42"/>
      <c r="T5" s="42"/>
      <c r="U5" s="42"/>
      <c r="V5" s="42"/>
      <c r="W5" s="42"/>
      <c r="X5" s="42"/>
      <c r="Y5" s="42"/>
    </row>
    <row r="6" spans="1:25" ht="24" x14ac:dyDescent="0.2">
      <c r="A6" s="57" t="s">
        <v>2137</v>
      </c>
      <c r="B6" s="183" t="s">
        <v>2835</v>
      </c>
      <c r="C6" s="139" t="s">
        <v>2137</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2836</v>
      </c>
      <c r="B7" s="64" t="s">
        <v>2837</v>
      </c>
      <c r="C7" s="139" t="s">
        <v>2836</v>
      </c>
      <c r="D7" s="194">
        <v>0</v>
      </c>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2838</v>
      </c>
      <c r="B8" s="64" t="s">
        <v>2839</v>
      </c>
      <c r="C8" s="139" t="s">
        <v>2838</v>
      </c>
      <c r="D8" s="194">
        <v>0</v>
      </c>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2840</v>
      </c>
      <c r="B9" s="64" t="s">
        <v>2841</v>
      </c>
      <c r="C9" s="139" t="s">
        <v>2840</v>
      </c>
      <c r="D9" s="194">
        <v>0</v>
      </c>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2139</v>
      </c>
      <c r="B10" s="64" t="s">
        <v>2842</v>
      </c>
      <c r="C10" s="139" t="s">
        <v>2139</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2843</v>
      </c>
      <c r="B11" s="64" t="s">
        <v>2844</v>
      </c>
      <c r="C11" s="139" t="s">
        <v>2843</v>
      </c>
      <c r="D11" s="194">
        <v>0</v>
      </c>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2845</v>
      </c>
      <c r="B12" s="64" t="s">
        <v>2846</v>
      </c>
      <c r="C12" s="139" t="s">
        <v>2845</v>
      </c>
      <c r="D12" s="194">
        <v>0</v>
      </c>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2847</v>
      </c>
      <c r="B13" s="64" t="s">
        <v>2848</v>
      </c>
      <c r="C13" s="139" t="s">
        <v>2847</v>
      </c>
      <c r="D13" s="60">
        <f t="shared" ref="D13:E13" si="4">SUM(D14:D16)</f>
        <v>1327396.3</v>
      </c>
      <c r="E13" s="60">
        <f t="shared" si="4"/>
        <v>1191026.45</v>
      </c>
      <c r="F13" s="45">
        <f t="shared" si="1"/>
        <v>89.726515736106833</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2849</v>
      </c>
      <c r="B14" s="64" t="s">
        <v>2850</v>
      </c>
      <c r="C14" s="139" t="s">
        <v>2849</v>
      </c>
      <c r="D14" s="194">
        <v>0</v>
      </c>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2851</v>
      </c>
      <c r="B15" s="64" t="s">
        <v>2852</v>
      </c>
      <c r="C15" s="139" t="s">
        <v>2851</v>
      </c>
      <c r="D15" s="194">
        <v>0</v>
      </c>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2853</v>
      </c>
      <c r="B16" s="64" t="s">
        <v>2854</v>
      </c>
      <c r="C16" s="139" t="s">
        <v>2853</v>
      </c>
      <c r="D16" s="194">
        <v>1327396.3</v>
      </c>
      <c r="E16" s="194">
        <v>1191026.45</v>
      </c>
      <c r="F16" s="45">
        <f t="shared" si="1"/>
        <v>89.726515736106833</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2855</v>
      </c>
      <c r="B17" s="64" t="s">
        <v>2856</v>
      </c>
      <c r="C17" s="139" t="s">
        <v>2855</v>
      </c>
      <c r="D17" s="194">
        <v>0</v>
      </c>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2857</v>
      </c>
      <c r="B18" s="64" t="s">
        <v>2858</v>
      </c>
      <c r="C18" s="139" t="s">
        <v>2857</v>
      </c>
      <c r="D18" s="194">
        <v>0</v>
      </c>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2859</v>
      </c>
      <c r="B19" s="64" t="s">
        <v>2860</v>
      </c>
      <c r="C19" s="139" t="s">
        <v>2859</v>
      </c>
      <c r="D19" s="194">
        <v>0</v>
      </c>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2861</v>
      </c>
      <c r="B20" s="64" t="s">
        <v>2862</v>
      </c>
      <c r="C20" s="139" t="s">
        <v>2861</v>
      </c>
      <c r="D20" s="194">
        <v>0</v>
      </c>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2863</v>
      </c>
      <c r="B21" s="64" t="s">
        <v>2864</v>
      </c>
      <c r="C21" s="139" t="s">
        <v>2863</v>
      </c>
      <c r="D21" s="194">
        <v>0</v>
      </c>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2143</v>
      </c>
      <c r="B22" s="64" t="s">
        <v>2865</v>
      </c>
      <c r="C22" s="139" t="s">
        <v>2143</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2866</v>
      </c>
      <c r="B23" s="64" t="s">
        <v>2867</v>
      </c>
      <c r="C23" s="139" t="s">
        <v>2866</v>
      </c>
      <c r="D23" s="194">
        <v>0</v>
      </c>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2868</v>
      </c>
      <c r="B24" s="64" t="s">
        <v>2869</v>
      </c>
      <c r="C24" s="139" t="s">
        <v>2868</v>
      </c>
      <c r="D24" s="194">
        <v>0</v>
      </c>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2870</v>
      </c>
      <c r="B25" s="64" t="s">
        <v>2871</v>
      </c>
      <c r="C25" s="139" t="s">
        <v>2870</v>
      </c>
      <c r="D25" s="194">
        <v>0</v>
      </c>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2872</v>
      </c>
      <c r="B26" s="64" t="s">
        <v>2873</v>
      </c>
      <c r="C26" s="139" t="s">
        <v>2872</v>
      </c>
      <c r="D26" s="194">
        <v>0</v>
      </c>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2874</v>
      </c>
      <c r="B27" s="64" t="s">
        <v>2875</v>
      </c>
      <c r="C27" s="139" t="s">
        <v>2874</v>
      </c>
      <c r="D27" s="194">
        <v>0</v>
      </c>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2198</v>
      </c>
      <c r="B28" s="64" t="s">
        <v>2876</v>
      </c>
      <c r="C28" s="139" t="s">
        <v>2198</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2877</v>
      </c>
      <c r="B29" s="64" t="s">
        <v>2878</v>
      </c>
      <c r="C29" s="139" t="s">
        <v>2877</v>
      </c>
      <c r="D29" s="194">
        <v>0</v>
      </c>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2879</v>
      </c>
      <c r="B30" s="64" t="s">
        <v>2880</v>
      </c>
      <c r="C30" s="139" t="s">
        <v>2879</v>
      </c>
      <c r="D30" s="194">
        <v>0</v>
      </c>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2881</v>
      </c>
      <c r="B31" s="64" t="s">
        <v>2882</v>
      </c>
      <c r="C31" s="139" t="s">
        <v>2881</v>
      </c>
      <c r="D31" s="194">
        <v>0</v>
      </c>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2883</v>
      </c>
      <c r="B32" s="64" t="s">
        <v>2884</v>
      </c>
      <c r="C32" s="139" t="s">
        <v>2883</v>
      </c>
      <c r="D32" s="194">
        <v>0</v>
      </c>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2885</v>
      </c>
      <c r="B33" s="64" t="s">
        <v>2886</v>
      </c>
      <c r="C33" s="139" t="s">
        <v>2885</v>
      </c>
      <c r="D33" s="194">
        <v>0</v>
      </c>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2887</v>
      </c>
      <c r="B34" s="64" t="s">
        <v>2888</v>
      </c>
      <c r="C34" s="139" t="s">
        <v>2887</v>
      </c>
      <c r="D34" s="194">
        <v>0</v>
      </c>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2200</v>
      </c>
      <c r="B35" s="64" t="s">
        <v>2889</v>
      </c>
      <c r="C35" s="139" t="s">
        <v>2200</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2202</v>
      </c>
      <c r="B36" s="64" t="s">
        <v>2890</v>
      </c>
      <c r="C36" s="139" t="s">
        <v>2202</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2891</v>
      </c>
      <c r="B37" s="64" t="s">
        <v>2892</v>
      </c>
      <c r="C37" s="139" t="s">
        <v>2891</v>
      </c>
      <c r="D37" s="194">
        <v>0</v>
      </c>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2893</v>
      </c>
      <c r="B38" s="64" t="s">
        <v>2894</v>
      </c>
      <c r="C38" s="139" t="s">
        <v>2893</v>
      </c>
      <c r="D38" s="194">
        <v>0</v>
      </c>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2204</v>
      </c>
      <c r="B39" s="64" t="s">
        <v>2895</v>
      </c>
      <c r="C39" s="139" t="s">
        <v>2204</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2896</v>
      </c>
      <c r="B40" s="64" t="s">
        <v>2897</v>
      </c>
      <c r="C40" s="139" t="s">
        <v>2896</v>
      </c>
      <c r="D40" s="194">
        <v>0</v>
      </c>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2898</v>
      </c>
      <c r="B41" s="64" t="s">
        <v>2899</v>
      </c>
      <c r="C41" s="139" t="s">
        <v>2898</v>
      </c>
      <c r="D41" s="194">
        <v>0</v>
      </c>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2900</v>
      </c>
      <c r="B42" s="64" t="s">
        <v>2901</v>
      </c>
      <c r="C42" s="139" t="s">
        <v>2900</v>
      </c>
      <c r="D42" s="194">
        <v>0</v>
      </c>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2902</v>
      </c>
      <c r="B43" s="64" t="s">
        <v>2903</v>
      </c>
      <c r="C43" s="139" t="s">
        <v>2902</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2904</v>
      </c>
      <c r="B44" s="64" t="s">
        <v>2905</v>
      </c>
      <c r="C44" s="139" t="s">
        <v>2904</v>
      </c>
      <c r="D44" s="194">
        <v>0</v>
      </c>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2906</v>
      </c>
      <c r="B45" s="64" t="s">
        <v>2907</v>
      </c>
      <c r="C45" s="139" t="s">
        <v>2906</v>
      </c>
      <c r="D45" s="194">
        <v>0</v>
      </c>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2908</v>
      </c>
      <c r="B46" s="64" t="s">
        <v>2909</v>
      </c>
      <c r="C46" s="139" t="s">
        <v>2908</v>
      </c>
      <c r="D46" s="194">
        <v>0</v>
      </c>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2910</v>
      </c>
      <c r="B47" s="64" t="s">
        <v>2911</v>
      </c>
      <c r="C47" s="139" t="s">
        <v>2910</v>
      </c>
      <c r="D47" s="194">
        <v>0</v>
      </c>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2912</v>
      </c>
      <c r="B48" s="64" t="s">
        <v>2913</v>
      </c>
      <c r="C48" s="139" t="s">
        <v>2912</v>
      </c>
      <c r="D48" s="194">
        <v>0</v>
      </c>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2914</v>
      </c>
      <c r="B49" s="64" t="s">
        <v>2915</v>
      </c>
      <c r="C49" s="139" t="s">
        <v>2914</v>
      </c>
      <c r="D49" s="194">
        <v>0</v>
      </c>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2916</v>
      </c>
      <c r="B50" s="64" t="s">
        <v>2917</v>
      </c>
      <c r="C50" s="139" t="s">
        <v>2916</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2918</v>
      </c>
      <c r="B51" s="64" t="s">
        <v>2919</v>
      </c>
      <c r="C51" s="139" t="s">
        <v>2918</v>
      </c>
      <c r="D51" s="194">
        <v>0</v>
      </c>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2920</v>
      </c>
      <c r="B52" s="64" t="s">
        <v>2921</v>
      </c>
      <c r="C52" s="139" t="s">
        <v>2920</v>
      </c>
      <c r="D52" s="194">
        <v>0</v>
      </c>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2922</v>
      </c>
      <c r="B53" s="64" t="s">
        <v>2923</v>
      </c>
      <c r="C53" s="139" t="s">
        <v>2922</v>
      </c>
      <c r="D53" s="194">
        <v>0</v>
      </c>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2924</v>
      </c>
      <c r="B54" s="64" t="s">
        <v>2925</v>
      </c>
      <c r="C54" s="139" t="s">
        <v>2924</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2926</v>
      </c>
      <c r="B55" s="64" t="s">
        <v>2927</v>
      </c>
      <c r="C55" s="139" t="s">
        <v>2926</v>
      </c>
      <c r="D55" s="194">
        <v>0</v>
      </c>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2928</v>
      </c>
      <c r="B56" s="64" t="s">
        <v>2929</v>
      </c>
      <c r="C56" s="139" t="s">
        <v>2928</v>
      </c>
      <c r="D56" s="194">
        <v>0</v>
      </c>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2930</v>
      </c>
      <c r="B57" s="64" t="s">
        <v>2931</v>
      </c>
      <c r="C57" s="139" t="s">
        <v>2930</v>
      </c>
      <c r="D57" s="194">
        <v>0</v>
      </c>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2932</v>
      </c>
      <c r="B58" s="64" t="s">
        <v>2933</v>
      </c>
      <c r="C58" s="139" t="s">
        <v>2932</v>
      </c>
      <c r="D58" s="194">
        <v>0</v>
      </c>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2934</v>
      </c>
      <c r="B59" s="64" t="s">
        <v>2935</v>
      </c>
      <c r="C59" s="139" t="s">
        <v>2934</v>
      </c>
      <c r="D59" s="194">
        <v>0</v>
      </c>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2936</v>
      </c>
      <c r="B60" s="64" t="s">
        <v>2937</v>
      </c>
      <c r="C60" s="139" t="s">
        <v>2936</v>
      </c>
      <c r="D60" s="194">
        <v>0</v>
      </c>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2938</v>
      </c>
      <c r="B61" s="64" t="s">
        <v>2939</v>
      </c>
      <c r="C61" s="139" t="s">
        <v>2938</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2940</v>
      </c>
      <c r="B62" s="64" t="s">
        <v>2941</v>
      </c>
      <c r="C62" s="139" t="s">
        <v>2940</v>
      </c>
      <c r="D62" s="194">
        <v>0</v>
      </c>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2942</v>
      </c>
      <c r="B63" s="64" t="s">
        <v>2943</v>
      </c>
      <c r="C63" s="139" t="s">
        <v>2942</v>
      </c>
      <c r="D63" s="194">
        <v>0</v>
      </c>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2944</v>
      </c>
      <c r="B64" s="64" t="s">
        <v>2945</v>
      </c>
      <c r="C64" s="139" t="s">
        <v>2944</v>
      </c>
      <c r="D64" s="194">
        <v>0</v>
      </c>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2946</v>
      </c>
      <c r="B65" s="64" t="s">
        <v>2947</v>
      </c>
      <c r="C65" s="139" t="s">
        <v>2946</v>
      </c>
      <c r="D65" s="194">
        <v>0</v>
      </c>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2948</v>
      </c>
      <c r="B66" s="64" t="s">
        <v>2949</v>
      </c>
      <c r="C66" s="139" t="s">
        <v>2948</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2950</v>
      </c>
      <c r="B67" s="64" t="s">
        <v>2951</v>
      </c>
      <c r="C67" s="139" t="s">
        <v>2950</v>
      </c>
      <c r="D67" s="194">
        <v>0</v>
      </c>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2952</v>
      </c>
      <c r="B68" s="64" t="s">
        <v>2953</v>
      </c>
      <c r="C68" s="139" t="s">
        <v>2952</v>
      </c>
      <c r="D68" s="194">
        <v>0</v>
      </c>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2954</v>
      </c>
      <c r="B69" s="64" t="s">
        <v>2955</v>
      </c>
      <c r="C69" s="139" t="s">
        <v>2954</v>
      </c>
      <c r="D69" s="194">
        <v>0</v>
      </c>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2956</v>
      </c>
      <c r="B70" s="64" t="s">
        <v>2957</v>
      </c>
      <c r="C70" s="139" t="s">
        <v>2956</v>
      </c>
      <c r="D70" s="194">
        <v>0</v>
      </c>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2958</v>
      </c>
      <c r="B71" s="64" t="s">
        <v>2959</v>
      </c>
      <c r="C71" s="139" t="s">
        <v>2958</v>
      </c>
      <c r="D71" s="194">
        <v>0</v>
      </c>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2960</v>
      </c>
      <c r="B72" s="64" t="s">
        <v>2961</v>
      </c>
      <c r="C72" s="139" t="s">
        <v>2960</v>
      </c>
      <c r="D72" s="194">
        <v>0</v>
      </c>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2962</v>
      </c>
      <c r="B73" s="64" t="s">
        <v>2963</v>
      </c>
      <c r="C73" s="139" t="s">
        <v>2962</v>
      </c>
      <c r="D73" s="194">
        <v>0</v>
      </c>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2206</v>
      </c>
      <c r="B74" s="64" t="s">
        <v>2964</v>
      </c>
      <c r="C74" s="139" t="s">
        <v>2206</v>
      </c>
      <c r="D74" s="194">
        <v>0</v>
      </c>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2208</v>
      </c>
      <c r="B75" s="64" t="s">
        <v>2965</v>
      </c>
      <c r="C75" s="139" t="s">
        <v>2208</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2210</v>
      </c>
      <c r="B76" s="64" t="s">
        <v>2966</v>
      </c>
      <c r="C76" s="139" t="s">
        <v>2210</v>
      </c>
      <c r="D76" s="194">
        <v>0</v>
      </c>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2212</v>
      </c>
      <c r="B77" s="64" t="s">
        <v>2967</v>
      </c>
      <c r="C77" s="139" t="s">
        <v>2212</v>
      </c>
      <c r="D77" s="194">
        <v>0</v>
      </c>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2214</v>
      </c>
      <c r="B78" s="64" t="s">
        <v>2968</v>
      </c>
      <c r="C78" s="139" t="s">
        <v>2214</v>
      </c>
      <c r="D78" s="194">
        <v>0</v>
      </c>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2216</v>
      </c>
      <c r="B79" s="64" t="s">
        <v>2969</v>
      </c>
      <c r="C79" s="139" t="s">
        <v>2216</v>
      </c>
      <c r="D79" s="194">
        <v>0</v>
      </c>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2218</v>
      </c>
      <c r="B80" s="64" t="s">
        <v>2970</v>
      </c>
      <c r="C80" s="139" t="s">
        <v>2218</v>
      </c>
      <c r="D80" s="194">
        <v>0</v>
      </c>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2220</v>
      </c>
      <c r="B81" s="64" t="s">
        <v>2971</v>
      </c>
      <c r="C81" s="139" t="s">
        <v>2220</v>
      </c>
      <c r="D81" s="194">
        <v>0</v>
      </c>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2222</v>
      </c>
      <c r="B82" s="64" t="s">
        <v>2972</v>
      </c>
      <c r="C82" s="139" t="s">
        <v>2222</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2224</v>
      </c>
      <c r="B83" s="64" t="s">
        <v>2973</v>
      </c>
      <c r="C83" s="139" t="s">
        <v>2224</v>
      </c>
      <c r="D83" s="194">
        <v>0</v>
      </c>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2226</v>
      </c>
      <c r="B84" s="64" t="s">
        <v>2974</v>
      </c>
      <c r="C84" s="139" t="s">
        <v>2226</v>
      </c>
      <c r="D84" s="194">
        <v>0</v>
      </c>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2228</v>
      </c>
      <c r="B85" s="64" t="s">
        <v>2975</v>
      </c>
      <c r="C85" s="139" t="s">
        <v>2228</v>
      </c>
      <c r="D85" s="194">
        <v>0</v>
      </c>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2230</v>
      </c>
      <c r="B86" s="64" t="s">
        <v>2976</v>
      </c>
      <c r="C86" s="139" t="s">
        <v>2230</v>
      </c>
      <c r="D86" s="194">
        <v>0</v>
      </c>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2232</v>
      </c>
      <c r="B87" s="64" t="s">
        <v>2977</v>
      </c>
      <c r="C87" s="139" t="s">
        <v>2232</v>
      </c>
      <c r="D87" s="194">
        <v>0</v>
      </c>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2978</v>
      </c>
      <c r="B88" s="64" t="s">
        <v>2979</v>
      </c>
      <c r="C88" s="139" t="s">
        <v>2978</v>
      </c>
      <c r="D88" s="194">
        <v>0</v>
      </c>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2980</v>
      </c>
      <c r="B89" s="64" t="s">
        <v>2981</v>
      </c>
      <c r="C89" s="139" t="s">
        <v>2980</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2982</v>
      </c>
      <c r="B90" s="64" t="s">
        <v>2983</v>
      </c>
      <c r="C90" s="139" t="s">
        <v>2982</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2984</v>
      </c>
      <c r="B91" s="64" t="s">
        <v>1607</v>
      </c>
      <c r="C91" s="139" t="s">
        <v>2984</v>
      </c>
      <c r="D91" s="194">
        <v>0</v>
      </c>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2985</v>
      </c>
      <c r="B92" s="64" t="s">
        <v>2986</v>
      </c>
      <c r="C92" s="139" t="s">
        <v>2985</v>
      </c>
      <c r="D92" s="194">
        <v>0</v>
      </c>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2987</v>
      </c>
      <c r="B93" s="64" t="s">
        <v>2988</v>
      </c>
      <c r="C93" s="139" t="s">
        <v>2987</v>
      </c>
      <c r="D93" s="194">
        <v>0</v>
      </c>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2989</v>
      </c>
      <c r="B94" s="64" t="s">
        <v>2990</v>
      </c>
      <c r="C94" s="139" t="s">
        <v>2989</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2991</v>
      </c>
      <c r="B95" s="64" t="s">
        <v>2992</v>
      </c>
      <c r="C95" s="139" t="s">
        <v>2991</v>
      </c>
      <c r="D95" s="194">
        <v>0</v>
      </c>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2993</v>
      </c>
      <c r="B96" s="64" t="s">
        <v>2994</v>
      </c>
      <c r="C96" s="139" t="s">
        <v>2993</v>
      </c>
      <c r="D96" s="194">
        <v>0</v>
      </c>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2995</v>
      </c>
      <c r="B97" s="64" t="s">
        <v>2996</v>
      </c>
      <c r="C97" s="139" t="s">
        <v>2995</v>
      </c>
      <c r="D97" s="194">
        <v>0</v>
      </c>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2997</v>
      </c>
      <c r="B98" s="64" t="s">
        <v>2998</v>
      </c>
      <c r="C98" s="139" t="s">
        <v>2997</v>
      </c>
      <c r="D98" s="194">
        <v>0</v>
      </c>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2999</v>
      </c>
      <c r="B99" s="64" t="s">
        <v>3000</v>
      </c>
      <c r="C99" s="139" t="s">
        <v>2999</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3001</v>
      </c>
      <c r="B100" s="64" t="s">
        <v>3002</v>
      </c>
      <c r="C100" s="139" t="s">
        <v>3001</v>
      </c>
      <c r="D100" s="194">
        <v>0</v>
      </c>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3003</v>
      </c>
      <c r="B101" s="64" t="s">
        <v>3004</v>
      </c>
      <c r="C101" s="139" t="s">
        <v>3003</v>
      </c>
      <c r="D101" s="194">
        <v>0</v>
      </c>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3005</v>
      </c>
      <c r="B102" s="64" t="s">
        <v>3006</v>
      </c>
      <c r="C102" s="139" t="s">
        <v>3005</v>
      </c>
      <c r="D102" s="194">
        <v>0</v>
      </c>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3007</v>
      </c>
      <c r="B103" s="64" t="s">
        <v>3008</v>
      </c>
      <c r="C103" s="139" t="s">
        <v>3007</v>
      </c>
      <c r="D103" s="194">
        <v>0</v>
      </c>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3009</v>
      </c>
      <c r="B104" s="64" t="s">
        <v>3010</v>
      </c>
      <c r="C104" s="139" t="s">
        <v>3009</v>
      </c>
      <c r="D104" s="194">
        <v>0</v>
      </c>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3011</v>
      </c>
      <c r="B105" s="64" t="s">
        <v>3012</v>
      </c>
      <c r="C105" s="139" t="s">
        <v>3011</v>
      </c>
      <c r="D105" s="194">
        <v>0</v>
      </c>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3013</v>
      </c>
      <c r="B106" s="64" t="s">
        <v>3014</v>
      </c>
      <c r="C106" s="139" t="s">
        <v>3013</v>
      </c>
      <c r="D106" s="194">
        <v>0</v>
      </c>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3015</v>
      </c>
      <c r="B107" s="64" t="s">
        <v>3016</v>
      </c>
      <c r="C107" s="139" t="s">
        <v>3015</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3017</v>
      </c>
      <c r="B108" s="64" t="s">
        <v>3018</v>
      </c>
      <c r="C108" s="139" t="s">
        <v>3017</v>
      </c>
      <c r="D108" s="194">
        <v>0</v>
      </c>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3019</v>
      </c>
      <c r="B109" s="64" t="s">
        <v>3020</v>
      </c>
      <c r="C109" s="139" t="s">
        <v>3019</v>
      </c>
      <c r="D109" s="194">
        <v>0</v>
      </c>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3021</v>
      </c>
      <c r="B110" s="64" t="s">
        <v>3022</v>
      </c>
      <c r="C110" s="139" t="s">
        <v>3021</v>
      </c>
      <c r="D110" s="194">
        <v>0</v>
      </c>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3023</v>
      </c>
      <c r="B111" s="64" t="s">
        <v>3024</v>
      </c>
      <c r="C111" s="139" t="s">
        <v>3023</v>
      </c>
      <c r="D111" s="194">
        <v>0</v>
      </c>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3025</v>
      </c>
      <c r="B112" s="64" t="s">
        <v>3026</v>
      </c>
      <c r="C112" s="139" t="s">
        <v>3025</v>
      </c>
      <c r="D112" s="194">
        <v>0</v>
      </c>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3027</v>
      </c>
      <c r="B113" s="64" t="s">
        <v>3028</v>
      </c>
      <c r="C113" s="139" t="s">
        <v>3027</v>
      </c>
      <c r="D113" s="194">
        <v>0</v>
      </c>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3029</v>
      </c>
      <c r="B114" s="64" t="s">
        <v>3030</v>
      </c>
      <c r="C114" s="139" t="s">
        <v>3029</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3031</v>
      </c>
      <c r="B115" s="64" t="s">
        <v>3032</v>
      </c>
      <c r="C115" s="139" t="s">
        <v>3031</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3033</v>
      </c>
      <c r="B116" s="64" t="s">
        <v>3034</v>
      </c>
      <c r="C116" s="139" t="s">
        <v>3033</v>
      </c>
      <c r="D116" s="194">
        <v>0</v>
      </c>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3035</v>
      </c>
      <c r="B117" s="64" t="s">
        <v>3036</v>
      </c>
      <c r="C117" s="139" t="s">
        <v>3035</v>
      </c>
      <c r="D117" s="194">
        <v>0</v>
      </c>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3037</v>
      </c>
      <c r="B118" s="64" t="s">
        <v>3038</v>
      </c>
      <c r="C118" s="139" t="s">
        <v>3037</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3039</v>
      </c>
      <c r="B119" s="64" t="s">
        <v>3040</v>
      </c>
      <c r="C119" s="139" t="s">
        <v>3039</v>
      </c>
      <c r="D119" s="194">
        <v>0</v>
      </c>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3041</v>
      </c>
      <c r="B120" s="64" t="s">
        <v>3042</v>
      </c>
      <c r="C120" s="139" t="s">
        <v>3041</v>
      </c>
      <c r="D120" s="194">
        <v>0</v>
      </c>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3043</v>
      </c>
      <c r="B121" s="64" t="s">
        <v>3044</v>
      </c>
      <c r="C121" s="139" t="s">
        <v>3043</v>
      </c>
      <c r="D121" s="194">
        <v>0</v>
      </c>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3045</v>
      </c>
      <c r="B122" s="64" t="s">
        <v>3046</v>
      </c>
      <c r="C122" s="139" t="s">
        <v>3045</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3047</v>
      </c>
      <c r="B123" s="64" t="s">
        <v>3048</v>
      </c>
      <c r="C123" s="139" t="s">
        <v>3047</v>
      </c>
      <c r="D123" s="194">
        <v>0</v>
      </c>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3049</v>
      </c>
      <c r="B124" s="64" t="s">
        <v>3050</v>
      </c>
      <c r="C124" s="139" t="s">
        <v>3049</v>
      </c>
      <c r="D124" s="194">
        <v>0</v>
      </c>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3051</v>
      </c>
      <c r="B125" s="64" t="s">
        <v>3052</v>
      </c>
      <c r="C125" s="139" t="s">
        <v>3051</v>
      </c>
      <c r="D125" s="194">
        <v>0</v>
      </c>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3053</v>
      </c>
      <c r="B126" s="64" t="s">
        <v>3054</v>
      </c>
      <c r="C126" s="139" t="s">
        <v>3053</v>
      </c>
      <c r="D126" s="194">
        <v>0</v>
      </c>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3055</v>
      </c>
      <c r="B127" s="64" t="s">
        <v>3056</v>
      </c>
      <c r="C127" s="139" t="s">
        <v>3055</v>
      </c>
      <c r="D127" s="194">
        <v>0</v>
      </c>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3057</v>
      </c>
      <c r="B128" s="64" t="s">
        <v>3058</v>
      </c>
      <c r="C128" s="139" t="s">
        <v>3057</v>
      </c>
      <c r="D128" s="194">
        <v>0</v>
      </c>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3059</v>
      </c>
      <c r="B129" s="64" t="s">
        <v>3060</v>
      </c>
      <c r="C129" s="139" t="s">
        <v>3059</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3061</v>
      </c>
      <c r="B130" s="64" t="s">
        <v>3062</v>
      </c>
      <c r="C130" s="139" t="s">
        <v>3061</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3063</v>
      </c>
      <c r="B131" s="64" t="s">
        <v>3064</v>
      </c>
      <c r="C131" s="139" t="s">
        <v>3063</v>
      </c>
      <c r="D131" s="194">
        <v>0</v>
      </c>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3065</v>
      </c>
      <c r="B132" s="64" t="s">
        <v>3066</v>
      </c>
      <c r="C132" s="139" t="s">
        <v>3065</v>
      </c>
      <c r="D132" s="194">
        <v>0</v>
      </c>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3067</v>
      </c>
      <c r="B133" s="64" t="s">
        <v>3068</v>
      </c>
      <c r="C133" s="139" t="s">
        <v>3067</v>
      </c>
      <c r="D133" s="194">
        <v>0</v>
      </c>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3069</v>
      </c>
      <c r="B134" s="64" t="s">
        <v>3070</v>
      </c>
      <c r="C134" s="139" t="s">
        <v>3069</v>
      </c>
      <c r="D134" s="194">
        <v>0</v>
      </c>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3071</v>
      </c>
      <c r="B135" s="64" t="s">
        <v>3072</v>
      </c>
      <c r="C135" s="139" t="s">
        <v>3071</v>
      </c>
      <c r="D135" s="194">
        <v>0</v>
      </c>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3073</v>
      </c>
      <c r="B136" s="64" t="s">
        <v>3074</v>
      </c>
      <c r="C136" s="139" t="s">
        <v>3073</v>
      </c>
      <c r="D136" s="194">
        <v>0</v>
      </c>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3075</v>
      </c>
      <c r="B137" s="64" t="s">
        <v>1634</v>
      </c>
      <c r="C137" s="139" t="s">
        <v>3075</v>
      </c>
      <c r="D137" s="194">
        <v>0</v>
      </c>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3076</v>
      </c>
      <c r="B138" s="183" t="s">
        <v>3077</v>
      </c>
      <c r="C138" s="139" t="s">
        <v>3076</v>
      </c>
      <c r="D138" s="194">
        <v>0</v>
      </c>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3078</v>
      </c>
      <c r="B139" s="64" t="s">
        <v>3079</v>
      </c>
      <c r="C139" s="139" t="s">
        <v>3078</v>
      </c>
      <c r="D139" s="194">
        <v>0</v>
      </c>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3080</v>
      </c>
      <c r="B140" s="64" t="s">
        <v>3081</v>
      </c>
      <c r="C140" s="139" t="s">
        <v>3080</v>
      </c>
      <c r="D140" s="194">
        <v>0</v>
      </c>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3082</v>
      </c>
      <c r="C141" s="256" t="s">
        <v>3083</v>
      </c>
      <c r="D141" s="81">
        <f t="shared" ref="D141:E141" si="28">D5+D22+D28+D35+D75+D82+D89+D107+D114+D129</f>
        <v>1327396.3</v>
      </c>
      <c r="E141" s="81">
        <f t="shared" si="28"/>
        <v>1191026.45</v>
      </c>
      <c r="F141" s="61">
        <f t="shared" si="1"/>
        <v>89.726515736106833</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1"/>
      <c r="E143" s="38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7" priority="2" operator="lessThan">
      <formula>-0.001</formula>
    </cfRule>
  </conditionalFormatting>
  <conditionalFormatting sqref="D9">
    <cfRule type="cellIs" dxfId="1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workbookViewId="0">
      <selection activeCell="E9" sqref="E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83" t="s">
        <v>3084</v>
      </c>
      <c r="B2" s="384"/>
      <c r="C2" s="384"/>
      <c r="D2" s="384"/>
      <c r="E2" s="38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3085</v>
      </c>
      <c r="B5" s="84" t="s">
        <v>3086</v>
      </c>
      <c r="C5" s="254" t="s">
        <v>3085</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3087</v>
      </c>
      <c r="B6" s="85" t="s">
        <v>3088</v>
      </c>
      <c r="C6" s="134" t="s">
        <v>3087</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3089</v>
      </c>
      <c r="C7" s="134" t="s">
        <v>3090</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3091</v>
      </c>
      <c r="C8" s="134" t="s">
        <v>3092</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3093</v>
      </c>
      <c r="C9" s="134" t="s">
        <v>3094</v>
      </c>
      <c r="D9" s="194">
        <v>0</v>
      </c>
      <c r="E9" s="195">
        <v>0</v>
      </c>
      <c r="F9" s="31"/>
      <c r="G9" s="31"/>
      <c r="H9" s="31"/>
      <c r="I9" s="31"/>
      <c r="J9" s="31"/>
      <c r="K9" s="31"/>
      <c r="L9" s="31"/>
      <c r="M9" s="31"/>
      <c r="N9" s="31"/>
      <c r="O9" s="31"/>
      <c r="P9" s="31"/>
      <c r="Q9" s="31"/>
      <c r="R9" s="31"/>
      <c r="S9" s="31"/>
      <c r="T9" s="31"/>
      <c r="U9" s="31"/>
    </row>
    <row r="10" spans="1:24" ht="13.5" customHeight="1" x14ac:dyDescent="0.2">
      <c r="A10" s="161" t="s">
        <v>581</v>
      </c>
      <c r="B10" s="85" t="s">
        <v>2199</v>
      </c>
      <c r="C10" s="134" t="s">
        <v>3095</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3096</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3097</v>
      </c>
      <c r="C12" s="134" t="s">
        <v>3098</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3099</v>
      </c>
      <c r="C13" s="134" t="s">
        <v>3100</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3101</v>
      </c>
      <c r="C14" s="134" t="s">
        <v>3102</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3103</v>
      </c>
      <c r="C15" s="134" t="s">
        <v>3104</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3105</v>
      </c>
      <c r="C16" s="134" t="s">
        <v>3106</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3107</v>
      </c>
      <c r="C17" s="134" t="s">
        <v>3108</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3109</v>
      </c>
      <c r="C18" s="134" t="s">
        <v>3110</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3111</v>
      </c>
      <c r="C19" s="134" t="s">
        <v>3112</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3113</v>
      </c>
      <c r="C20" s="134" t="s">
        <v>3114</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3115</v>
      </c>
      <c r="C21" s="134" t="s">
        <v>3116</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3117</v>
      </c>
      <c r="B22" s="85" t="s">
        <v>3118</v>
      </c>
      <c r="C22" s="134" t="s">
        <v>3117</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3119</v>
      </c>
      <c r="C23" s="134" t="s">
        <v>3120</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3091</v>
      </c>
      <c r="C24" s="134" t="s">
        <v>3121</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3093</v>
      </c>
      <c r="C25" s="134" t="s">
        <v>3122</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2199</v>
      </c>
      <c r="C26" s="134" t="s">
        <v>3123</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3124</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3097</v>
      </c>
      <c r="C28" s="134" t="s">
        <v>3125</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3099</v>
      </c>
      <c r="C29" s="134" t="s">
        <v>3126</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3127</v>
      </c>
      <c r="C30" s="134" t="s">
        <v>3128</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3103</v>
      </c>
      <c r="C31" s="134" t="s">
        <v>3129</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3105</v>
      </c>
      <c r="C32" s="134" t="s">
        <v>3130</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3107</v>
      </c>
      <c r="C33" s="134" t="s">
        <v>3131</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3109</v>
      </c>
      <c r="C34" s="134" t="s">
        <v>3132</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3111</v>
      </c>
      <c r="C35" s="134" t="s">
        <v>3133</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3113</v>
      </c>
      <c r="C36" s="134" t="s">
        <v>3134</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3115</v>
      </c>
      <c r="C37" s="134" t="s">
        <v>3135</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3136</v>
      </c>
      <c r="B38" s="85" t="s">
        <v>3137</v>
      </c>
      <c r="C38" s="134" t="s">
        <v>3136</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3138</v>
      </c>
      <c r="B39" s="85" t="s">
        <v>3139</v>
      </c>
      <c r="C39" s="134" t="s">
        <v>3138</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3140</v>
      </c>
      <c r="C40" s="134" t="s">
        <v>3141</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3142</v>
      </c>
      <c r="C41" s="134" t="s">
        <v>3143</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3144</v>
      </c>
      <c r="C42" s="134" t="s">
        <v>3145</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3146</v>
      </c>
      <c r="C43" s="134" t="s">
        <v>3147</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3148</v>
      </c>
      <c r="B44" s="85" t="s">
        <v>3149</v>
      </c>
      <c r="C44" s="134" t="s">
        <v>3148</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3140</v>
      </c>
      <c r="C45" s="134" t="s">
        <v>3150</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3142</v>
      </c>
      <c r="C46" s="134" t="s">
        <v>3151</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3144</v>
      </c>
      <c r="C47" s="134" t="s">
        <v>3152</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3146</v>
      </c>
      <c r="C48" s="255" t="s">
        <v>3153</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85"/>
      <c r="E51" s="38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94" zoomScale="120" zoomScaleNormal="120" workbookViewId="0">
      <selection activeCell="D107" sqref="D10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86" t="s">
        <v>3154</v>
      </c>
      <c r="B2" s="384"/>
      <c r="C2" s="384"/>
      <c r="D2" s="38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3155</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3156</v>
      </c>
      <c r="C5" s="138" t="s">
        <v>3157</v>
      </c>
      <c r="D5" s="198">
        <v>294503.65999999997</v>
      </c>
      <c r="E5" s="31"/>
      <c r="F5" s="31"/>
      <c r="G5" s="31"/>
      <c r="H5" s="31"/>
      <c r="I5" s="31"/>
      <c r="J5" s="31"/>
      <c r="K5" s="31"/>
      <c r="L5" s="31"/>
      <c r="M5" s="31"/>
      <c r="N5" s="31"/>
      <c r="O5" s="31"/>
      <c r="P5" s="31"/>
      <c r="Q5" s="31"/>
      <c r="R5" s="31"/>
      <c r="S5" s="31"/>
      <c r="T5" s="31"/>
      <c r="U5" s="31"/>
    </row>
    <row r="6" spans="1:24" ht="24" x14ac:dyDescent="0.2">
      <c r="A6" s="88"/>
      <c r="B6" s="134" t="s">
        <v>3158</v>
      </c>
      <c r="C6" s="139" t="s">
        <v>3159</v>
      </c>
      <c r="D6" s="34">
        <f>D7+D8+D17+D18+D24</f>
        <v>1135750.48</v>
      </c>
      <c r="E6" s="232"/>
      <c r="F6" s="31"/>
      <c r="G6" s="31"/>
      <c r="H6" s="31"/>
      <c r="I6" s="31"/>
      <c r="J6" s="31"/>
      <c r="K6" s="31"/>
      <c r="L6" s="31"/>
      <c r="M6" s="31"/>
      <c r="N6" s="31"/>
      <c r="O6" s="31"/>
      <c r="P6" s="31"/>
      <c r="Q6" s="31"/>
      <c r="R6" s="31"/>
      <c r="S6" s="31"/>
      <c r="T6" s="31"/>
      <c r="U6" s="31"/>
    </row>
    <row r="7" spans="1:24" ht="12.75" customHeight="1" x14ac:dyDescent="0.2">
      <c r="A7" s="88"/>
      <c r="B7" s="89" t="s">
        <v>3160</v>
      </c>
      <c r="C7" s="139" t="s">
        <v>3161</v>
      </c>
      <c r="D7" s="199"/>
      <c r="E7" s="31"/>
      <c r="F7" s="31"/>
      <c r="G7" s="31"/>
      <c r="H7" s="31"/>
      <c r="I7" s="31"/>
      <c r="J7" s="31"/>
      <c r="K7" s="31"/>
      <c r="L7" s="31"/>
      <c r="M7" s="31"/>
      <c r="N7" s="31"/>
      <c r="O7" s="31"/>
      <c r="P7" s="31"/>
      <c r="Q7" s="31"/>
      <c r="R7" s="31"/>
      <c r="S7" s="31"/>
      <c r="T7" s="31"/>
      <c r="U7" s="31"/>
    </row>
    <row r="8" spans="1:24" ht="12.75" customHeight="1" x14ac:dyDescent="0.2">
      <c r="A8" s="88" t="s">
        <v>2436</v>
      </c>
      <c r="B8" s="89" t="s">
        <v>3162</v>
      </c>
      <c r="C8" s="139" t="s">
        <v>3163</v>
      </c>
      <c r="D8" s="34">
        <f>SUM(D9:D16)</f>
        <v>1120115.48</v>
      </c>
      <c r="E8" s="31"/>
      <c r="F8" s="31"/>
      <c r="G8" s="31"/>
      <c r="H8" s="31"/>
      <c r="I8" s="31"/>
      <c r="J8" s="31"/>
      <c r="K8" s="31"/>
      <c r="L8" s="31"/>
      <c r="M8" s="31"/>
      <c r="N8" s="31"/>
      <c r="O8" s="31"/>
      <c r="P8" s="31"/>
      <c r="Q8" s="31"/>
      <c r="R8" s="31"/>
      <c r="S8" s="31"/>
      <c r="T8" s="31"/>
      <c r="U8" s="31"/>
    </row>
    <row r="9" spans="1:24" ht="12.75" customHeight="1" x14ac:dyDescent="0.2">
      <c r="A9" s="63" t="s">
        <v>2438</v>
      </c>
      <c r="B9" s="64" t="s">
        <v>2439</v>
      </c>
      <c r="C9" s="139" t="s">
        <v>3164</v>
      </c>
      <c r="D9" s="199">
        <v>1005105.99</v>
      </c>
      <c r="E9" s="31"/>
      <c r="F9" s="31"/>
      <c r="G9" s="31"/>
      <c r="H9" s="31"/>
      <c r="I9" s="31"/>
      <c r="J9" s="31"/>
      <c r="K9" s="31"/>
      <c r="L9" s="31"/>
      <c r="M9" s="31"/>
      <c r="N9" s="31"/>
      <c r="O9" s="31"/>
      <c r="P9" s="31"/>
      <c r="Q9" s="31"/>
      <c r="R9" s="31"/>
      <c r="S9" s="31"/>
      <c r="T9" s="31"/>
      <c r="U9" s="31"/>
    </row>
    <row r="10" spans="1:24" ht="12.75" customHeight="1" x14ac:dyDescent="0.2">
      <c r="A10" s="63" t="s">
        <v>2440</v>
      </c>
      <c r="B10" s="64" t="s">
        <v>2441</v>
      </c>
      <c r="C10" s="139" t="s">
        <v>3165</v>
      </c>
      <c r="D10" s="199">
        <v>104286.23</v>
      </c>
      <c r="E10" s="31"/>
      <c r="F10" s="31"/>
      <c r="G10" s="31"/>
      <c r="H10" s="31"/>
      <c r="I10" s="31"/>
      <c r="J10" s="31"/>
      <c r="K10" s="31"/>
      <c r="L10" s="31"/>
      <c r="M10" s="31"/>
      <c r="N10" s="31"/>
      <c r="O10" s="31"/>
      <c r="P10" s="31"/>
      <c r="Q10" s="31"/>
      <c r="R10" s="31"/>
      <c r="S10" s="31"/>
      <c r="T10" s="31"/>
      <c r="U10" s="31"/>
    </row>
    <row r="11" spans="1:24" ht="12.75" customHeight="1" x14ac:dyDescent="0.2">
      <c r="A11" s="63" t="s">
        <v>2442</v>
      </c>
      <c r="B11" s="64" t="s">
        <v>3166</v>
      </c>
      <c r="C11" s="139" t="s">
        <v>3167</v>
      </c>
      <c r="D11" s="199">
        <v>10723.26</v>
      </c>
      <c r="E11" s="31"/>
      <c r="F11" s="31"/>
      <c r="G11" s="31"/>
      <c r="H11" s="31"/>
      <c r="I11" s="31"/>
      <c r="J11" s="31"/>
      <c r="K11" s="31"/>
      <c r="L11" s="31"/>
      <c r="M11" s="31"/>
      <c r="N11" s="31"/>
      <c r="O11" s="31"/>
      <c r="P11" s="31"/>
      <c r="Q11" s="31"/>
      <c r="R11" s="31"/>
      <c r="S11" s="31"/>
      <c r="T11" s="31"/>
      <c r="U11" s="31"/>
    </row>
    <row r="12" spans="1:24" ht="12.75" customHeight="1" x14ac:dyDescent="0.2">
      <c r="A12" s="63" t="s">
        <v>2450</v>
      </c>
      <c r="B12" s="64" t="s">
        <v>2451</v>
      </c>
      <c r="C12" s="139" t="s">
        <v>3168</v>
      </c>
      <c r="D12" s="199"/>
      <c r="E12" s="31"/>
      <c r="F12" s="31"/>
      <c r="G12" s="31"/>
      <c r="H12" s="31"/>
      <c r="I12" s="31"/>
      <c r="J12" s="31"/>
      <c r="K12" s="31"/>
      <c r="L12" s="31"/>
      <c r="M12" s="31"/>
      <c r="N12" s="31"/>
      <c r="O12" s="31"/>
      <c r="P12" s="31"/>
      <c r="Q12" s="31"/>
      <c r="R12" s="31"/>
      <c r="S12" s="31"/>
      <c r="T12" s="31"/>
      <c r="U12" s="31"/>
    </row>
    <row r="13" spans="1:24" ht="12.75" x14ac:dyDescent="0.2">
      <c r="A13" s="70" t="s">
        <v>2452</v>
      </c>
      <c r="B13" s="65" t="s">
        <v>3169</v>
      </c>
      <c r="C13" s="139" t="s">
        <v>3170</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2468</v>
      </c>
      <c r="B14" s="65" t="s">
        <v>2469</v>
      </c>
      <c r="C14" s="139" t="s">
        <v>3171</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2470</v>
      </c>
      <c r="B15" s="65" t="s">
        <v>2471</v>
      </c>
      <c r="C15" s="139" t="s">
        <v>3172</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2472</v>
      </c>
      <c r="B16" s="65" t="s">
        <v>2473</v>
      </c>
      <c r="C16" s="139" t="s">
        <v>3173</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2474</v>
      </c>
      <c r="B17" s="134" t="s">
        <v>3142</v>
      </c>
      <c r="C17" s="139" t="s">
        <v>3174</v>
      </c>
      <c r="D17" s="199">
        <v>15635</v>
      </c>
      <c r="E17" s="31"/>
      <c r="F17" s="31"/>
      <c r="G17" s="31"/>
      <c r="H17" s="31"/>
      <c r="I17" s="31"/>
      <c r="J17" s="31"/>
      <c r="K17" s="31"/>
      <c r="L17" s="31"/>
      <c r="M17" s="31"/>
      <c r="N17" s="31"/>
      <c r="O17" s="31"/>
      <c r="P17" s="31"/>
      <c r="Q17" s="31"/>
      <c r="R17" s="31"/>
      <c r="S17" s="31"/>
      <c r="T17" s="31"/>
      <c r="U17" s="31"/>
    </row>
    <row r="18" spans="1:21" ht="36" x14ac:dyDescent="0.2">
      <c r="A18" s="88" t="s">
        <v>3175</v>
      </c>
      <c r="B18" s="89" t="s">
        <v>3176</v>
      </c>
      <c r="C18" s="139" t="s">
        <v>3177</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3178</v>
      </c>
      <c r="C19" s="139" t="s">
        <v>3179</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3180</v>
      </c>
      <c r="B20" s="64" t="s">
        <v>2497</v>
      </c>
      <c r="C20" s="139" t="s">
        <v>3181</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3182</v>
      </c>
      <c r="B21" s="64" t="s">
        <v>2501</v>
      </c>
      <c r="C21" s="139" t="s">
        <v>3183</v>
      </c>
      <c r="D21" s="199"/>
      <c r="E21" s="31"/>
      <c r="F21" s="31"/>
      <c r="G21" s="31"/>
      <c r="H21" s="31"/>
      <c r="I21" s="31"/>
      <c r="J21" s="31"/>
      <c r="K21" s="31"/>
      <c r="L21" s="31"/>
      <c r="M21" s="31"/>
      <c r="N21" s="31"/>
      <c r="O21" s="31"/>
      <c r="P21" s="31"/>
      <c r="Q21" s="31"/>
      <c r="R21" s="31"/>
      <c r="S21" s="31"/>
      <c r="T21" s="31"/>
      <c r="U21" s="31"/>
    </row>
    <row r="22" spans="1:21" ht="24" x14ac:dyDescent="0.2">
      <c r="A22" s="63" t="s">
        <v>3184</v>
      </c>
      <c r="B22" s="64" t="s">
        <v>3185</v>
      </c>
      <c r="C22" s="139" t="s">
        <v>3186</v>
      </c>
      <c r="D22" s="199"/>
      <c r="E22" s="31"/>
      <c r="F22" s="31"/>
      <c r="G22" s="31"/>
      <c r="H22" s="31"/>
      <c r="I22" s="31"/>
      <c r="J22" s="31"/>
      <c r="K22" s="31"/>
      <c r="L22" s="31"/>
      <c r="M22" s="31"/>
      <c r="N22" s="31"/>
      <c r="O22" s="31"/>
      <c r="P22" s="31"/>
      <c r="Q22" s="31"/>
      <c r="R22" s="31"/>
      <c r="S22" s="31"/>
      <c r="T22" s="31"/>
      <c r="U22" s="31"/>
    </row>
    <row r="23" spans="1:21" ht="24" x14ac:dyDescent="0.2">
      <c r="A23" s="63" t="s">
        <v>3187</v>
      </c>
      <c r="B23" s="64" t="s">
        <v>3188</v>
      </c>
      <c r="C23" s="139" t="s">
        <v>3189</v>
      </c>
      <c r="D23" s="199"/>
      <c r="E23" s="31"/>
      <c r="F23" s="31"/>
      <c r="G23" s="31"/>
      <c r="H23" s="31"/>
      <c r="I23" s="31"/>
      <c r="J23" s="31"/>
      <c r="K23" s="31"/>
      <c r="L23" s="31"/>
      <c r="M23" s="31"/>
      <c r="N23" s="31"/>
      <c r="O23" s="31"/>
      <c r="P23" s="31"/>
      <c r="Q23" s="31"/>
      <c r="R23" s="31"/>
      <c r="S23" s="31"/>
      <c r="T23" s="31"/>
      <c r="U23" s="31"/>
    </row>
    <row r="24" spans="1:21" ht="24" x14ac:dyDescent="0.2">
      <c r="A24" s="294" t="s">
        <v>2568</v>
      </c>
      <c r="B24" s="134" t="s">
        <v>3190</v>
      </c>
      <c r="C24" s="134" t="s">
        <v>3191</v>
      </c>
      <c r="D24" s="283"/>
      <c r="E24" s="232"/>
      <c r="F24" s="31"/>
      <c r="G24" s="31"/>
      <c r="H24" s="31"/>
      <c r="I24" s="31"/>
      <c r="J24" s="31"/>
      <c r="K24" s="31"/>
      <c r="L24" s="31"/>
      <c r="M24" s="31"/>
      <c r="N24" s="31"/>
      <c r="O24" s="31"/>
      <c r="P24" s="31"/>
      <c r="Q24" s="31"/>
      <c r="R24" s="31"/>
      <c r="S24" s="31"/>
      <c r="T24" s="31"/>
      <c r="U24" s="31"/>
    </row>
    <row r="25" spans="1:21" ht="24" x14ac:dyDescent="0.2">
      <c r="A25" s="63"/>
      <c r="B25" s="134" t="s">
        <v>3192</v>
      </c>
      <c r="C25" s="139" t="s">
        <v>3193</v>
      </c>
      <c r="D25" s="34">
        <f>D26+D27+D36+D37+D43</f>
        <v>1178571.75</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3160</v>
      </c>
      <c r="C26" s="139" t="s">
        <v>3194</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2436</v>
      </c>
      <c r="B27" s="89" t="s">
        <v>3195</v>
      </c>
      <c r="C27" s="139" t="s">
        <v>3196</v>
      </c>
      <c r="D27" s="34">
        <f>SUM(D28:D35)</f>
        <v>1117894.6499999999</v>
      </c>
      <c r="E27" s="31"/>
      <c r="F27" s="31"/>
      <c r="G27" s="31"/>
      <c r="H27" s="31"/>
      <c r="I27" s="31"/>
      <c r="J27" s="31"/>
      <c r="K27" s="31"/>
      <c r="L27" s="31"/>
      <c r="M27" s="31"/>
      <c r="N27" s="31"/>
      <c r="O27" s="31"/>
      <c r="P27" s="31"/>
      <c r="Q27" s="31"/>
      <c r="R27" s="31"/>
      <c r="S27" s="31"/>
      <c r="T27" s="31"/>
      <c r="U27" s="31"/>
    </row>
    <row r="28" spans="1:21" ht="12.75" customHeight="1" x14ac:dyDescent="0.2">
      <c r="A28" s="63" t="s">
        <v>2438</v>
      </c>
      <c r="B28" s="64" t="s">
        <v>2439</v>
      </c>
      <c r="C28" s="139" t="s">
        <v>3197</v>
      </c>
      <c r="D28" s="199">
        <v>1003535.81</v>
      </c>
      <c r="E28" s="31"/>
      <c r="F28" s="31"/>
      <c r="G28" s="31"/>
      <c r="H28" s="31"/>
      <c r="I28" s="31"/>
      <c r="J28" s="31"/>
      <c r="K28" s="31"/>
      <c r="L28" s="31"/>
      <c r="M28" s="31"/>
      <c r="N28" s="31"/>
      <c r="O28" s="31"/>
      <c r="P28" s="31"/>
      <c r="Q28" s="31"/>
      <c r="R28" s="31"/>
      <c r="S28" s="31"/>
      <c r="T28" s="31"/>
      <c r="U28" s="31"/>
    </row>
    <row r="29" spans="1:21" ht="12.75" customHeight="1" x14ac:dyDescent="0.2">
      <c r="A29" s="63" t="s">
        <v>2440</v>
      </c>
      <c r="B29" s="64" t="s">
        <v>2441</v>
      </c>
      <c r="C29" s="139" t="s">
        <v>3198</v>
      </c>
      <c r="D29" s="199">
        <v>103611.67</v>
      </c>
      <c r="E29" s="31"/>
      <c r="F29" s="31"/>
      <c r="G29" s="31"/>
      <c r="H29" s="31"/>
      <c r="I29" s="31"/>
      <c r="J29" s="31"/>
      <c r="K29" s="31"/>
      <c r="L29" s="31"/>
      <c r="M29" s="31"/>
      <c r="N29" s="31"/>
      <c r="O29" s="31"/>
      <c r="P29" s="31"/>
      <c r="Q29" s="31"/>
      <c r="R29" s="31"/>
      <c r="S29" s="31"/>
      <c r="T29" s="31"/>
      <c r="U29" s="31"/>
    </row>
    <row r="30" spans="1:21" ht="12.75" customHeight="1" x14ac:dyDescent="0.2">
      <c r="A30" s="63" t="s">
        <v>2442</v>
      </c>
      <c r="B30" s="64" t="s">
        <v>3166</v>
      </c>
      <c r="C30" s="139" t="s">
        <v>3199</v>
      </c>
      <c r="D30" s="199">
        <v>10747.17</v>
      </c>
      <c r="E30" s="31"/>
      <c r="F30" s="31"/>
      <c r="G30" s="31"/>
      <c r="H30" s="31"/>
      <c r="I30" s="31"/>
      <c r="J30" s="31"/>
      <c r="K30" s="31"/>
      <c r="L30" s="31"/>
      <c r="M30" s="31"/>
      <c r="N30" s="31"/>
      <c r="O30" s="31"/>
      <c r="P30" s="31"/>
      <c r="Q30" s="31"/>
      <c r="R30" s="31"/>
      <c r="S30" s="31"/>
      <c r="T30" s="31"/>
      <c r="U30" s="31"/>
    </row>
    <row r="31" spans="1:21" ht="12.75" customHeight="1" x14ac:dyDescent="0.2">
      <c r="A31" s="63" t="s">
        <v>2450</v>
      </c>
      <c r="B31" s="64" t="s">
        <v>2451</v>
      </c>
      <c r="C31" s="139" t="s">
        <v>3200</v>
      </c>
      <c r="D31" s="199"/>
      <c r="E31" s="31"/>
      <c r="F31" s="31"/>
      <c r="G31" s="31"/>
      <c r="H31" s="31"/>
      <c r="I31" s="31"/>
      <c r="J31" s="31"/>
      <c r="K31" s="31"/>
      <c r="L31" s="31"/>
      <c r="M31" s="31"/>
      <c r="N31" s="31"/>
      <c r="O31" s="31"/>
      <c r="P31" s="31"/>
      <c r="Q31" s="31"/>
      <c r="R31" s="31"/>
      <c r="S31" s="31"/>
      <c r="T31" s="31"/>
      <c r="U31" s="31"/>
    </row>
    <row r="32" spans="1:21" ht="12.75" x14ac:dyDescent="0.2">
      <c r="A32" s="63" t="s">
        <v>2452</v>
      </c>
      <c r="B32" s="65" t="s">
        <v>3169</v>
      </c>
      <c r="C32" s="139" t="s">
        <v>3201</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2468</v>
      </c>
      <c r="B33" s="65" t="s">
        <v>2469</v>
      </c>
      <c r="C33" s="139" t="s">
        <v>3202</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2470</v>
      </c>
      <c r="B34" s="65" t="s">
        <v>2471</v>
      </c>
      <c r="C34" s="139" t="s">
        <v>3203</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2472</v>
      </c>
      <c r="B35" s="65" t="s">
        <v>2473</v>
      </c>
      <c r="C35" s="139" t="s">
        <v>3204</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2474</v>
      </c>
      <c r="B36" s="89" t="s">
        <v>3142</v>
      </c>
      <c r="C36" s="139" t="s">
        <v>3205</v>
      </c>
      <c r="D36" s="199">
        <v>15635</v>
      </c>
      <c r="E36" s="31"/>
      <c r="F36" s="31"/>
      <c r="G36" s="31"/>
      <c r="H36" s="31"/>
      <c r="I36" s="31"/>
      <c r="J36" s="31"/>
      <c r="K36" s="31"/>
      <c r="L36" s="31"/>
      <c r="M36" s="31"/>
      <c r="N36" s="31"/>
      <c r="O36" s="31"/>
      <c r="P36" s="31"/>
      <c r="Q36" s="31"/>
      <c r="R36" s="31"/>
      <c r="S36" s="31"/>
      <c r="T36" s="31"/>
      <c r="U36" s="31"/>
    </row>
    <row r="37" spans="1:21" ht="36" x14ac:dyDescent="0.2">
      <c r="A37" s="88" t="s">
        <v>3175</v>
      </c>
      <c r="B37" s="89" t="s">
        <v>3206</v>
      </c>
      <c r="C37" s="139" t="s">
        <v>3207</v>
      </c>
      <c r="D37" s="34">
        <f>SUM(D38:D42)</f>
        <v>45042.1</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3178</v>
      </c>
      <c r="C38" s="139" t="s">
        <v>3208</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3180</v>
      </c>
      <c r="B39" s="64" t="s">
        <v>2497</v>
      </c>
      <c r="C39" s="139" t="s">
        <v>3209</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3182</v>
      </c>
      <c r="B40" s="64" t="s">
        <v>2501</v>
      </c>
      <c r="C40" s="139" t="s">
        <v>3210</v>
      </c>
      <c r="D40" s="199"/>
      <c r="E40" s="31"/>
      <c r="F40" s="31"/>
      <c r="G40" s="31"/>
      <c r="H40" s="31"/>
      <c r="I40" s="31"/>
      <c r="J40" s="31"/>
      <c r="K40" s="31"/>
      <c r="L40" s="31"/>
      <c r="M40" s="31"/>
      <c r="N40" s="31"/>
      <c r="O40" s="31"/>
      <c r="P40" s="31"/>
      <c r="Q40" s="31"/>
      <c r="R40" s="31"/>
      <c r="S40" s="31"/>
      <c r="T40" s="31"/>
      <c r="U40" s="31"/>
    </row>
    <row r="41" spans="1:21" ht="24" x14ac:dyDescent="0.2">
      <c r="A41" s="63" t="s">
        <v>3211</v>
      </c>
      <c r="B41" s="64" t="s">
        <v>3185</v>
      </c>
      <c r="C41" s="139" t="s">
        <v>3212</v>
      </c>
      <c r="D41" s="199">
        <v>45042.1</v>
      </c>
      <c r="E41" s="31"/>
      <c r="F41" s="31"/>
      <c r="G41" s="31"/>
      <c r="H41" s="31"/>
      <c r="I41" s="31"/>
      <c r="J41" s="31"/>
      <c r="K41" s="31"/>
      <c r="L41" s="31"/>
      <c r="M41" s="31"/>
      <c r="N41" s="31"/>
      <c r="O41" s="31"/>
      <c r="P41" s="31"/>
      <c r="Q41" s="31"/>
      <c r="R41" s="31"/>
      <c r="S41" s="31"/>
      <c r="T41" s="31"/>
      <c r="U41" s="31"/>
    </row>
    <row r="42" spans="1:21" ht="24" x14ac:dyDescent="0.2">
      <c r="A42" s="63" t="s">
        <v>3187</v>
      </c>
      <c r="B42" s="64" t="s">
        <v>3188</v>
      </c>
      <c r="C42" s="139" t="s">
        <v>3213</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2568</v>
      </c>
      <c r="B43" s="134" t="s">
        <v>3190</v>
      </c>
      <c r="C43" s="134" t="s">
        <v>3214</v>
      </c>
      <c r="D43" s="283"/>
      <c r="E43" s="232"/>
      <c r="F43" s="31"/>
      <c r="G43" s="31"/>
      <c r="H43" s="31"/>
      <c r="I43" s="31"/>
      <c r="J43" s="31"/>
      <c r="K43" s="31"/>
      <c r="L43" s="31"/>
      <c r="M43" s="31"/>
      <c r="N43" s="31"/>
      <c r="O43" s="31"/>
      <c r="P43" s="31"/>
      <c r="Q43" s="31"/>
      <c r="R43" s="31"/>
      <c r="S43" s="31"/>
      <c r="T43" s="31"/>
      <c r="U43" s="31"/>
    </row>
    <row r="44" spans="1:21" ht="24" x14ac:dyDescent="0.2">
      <c r="A44" s="63"/>
      <c r="B44" s="89" t="s">
        <v>3215</v>
      </c>
      <c r="C44" s="139" t="s">
        <v>3216</v>
      </c>
      <c r="D44" s="34">
        <f>D5+D6-D25</f>
        <v>251682.3899999999</v>
      </c>
      <c r="E44" s="31"/>
      <c r="F44" s="31"/>
      <c r="G44" s="31"/>
      <c r="H44" s="31"/>
      <c r="I44" s="31"/>
      <c r="J44" s="31"/>
      <c r="K44" s="31"/>
      <c r="L44" s="31"/>
      <c r="M44" s="31"/>
      <c r="N44" s="31"/>
      <c r="O44" s="31"/>
      <c r="P44" s="31"/>
      <c r="Q44" s="31"/>
      <c r="R44" s="31"/>
      <c r="S44" s="31"/>
      <c r="T44" s="31"/>
      <c r="U44" s="31"/>
    </row>
    <row r="45" spans="1:21" ht="24" x14ac:dyDescent="0.2">
      <c r="A45" s="88"/>
      <c r="B45" s="134" t="s">
        <v>3217</v>
      </c>
      <c r="C45" s="139" t="s">
        <v>3218</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3219</v>
      </c>
      <c r="C46" s="139" t="s">
        <v>3220</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3221</v>
      </c>
      <c r="C47" s="139" t="s">
        <v>3222</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3223</v>
      </c>
      <c r="C48" s="139" t="s">
        <v>3224</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3225</v>
      </c>
      <c r="C49" s="139" t="s">
        <v>3226</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3227</v>
      </c>
      <c r="C50" s="139" t="s">
        <v>3228</v>
      </c>
      <c r="D50" s="199"/>
      <c r="E50" s="31"/>
      <c r="F50" s="31"/>
      <c r="G50" s="31"/>
      <c r="H50" s="31"/>
      <c r="I50" s="31"/>
      <c r="J50" s="31"/>
      <c r="K50" s="31"/>
      <c r="L50" s="31"/>
      <c r="M50" s="31"/>
      <c r="N50" s="31"/>
      <c r="O50" s="31"/>
      <c r="P50" s="31"/>
      <c r="Q50" s="31"/>
      <c r="R50" s="31"/>
      <c r="S50" s="31"/>
      <c r="T50" s="31"/>
      <c r="U50" s="31"/>
    </row>
    <row r="51" spans="1:21" ht="24" x14ac:dyDescent="0.2">
      <c r="A51" s="88" t="s">
        <v>2436</v>
      </c>
      <c r="B51" s="134" t="s">
        <v>3229</v>
      </c>
      <c r="C51" s="139" t="s">
        <v>3230</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2438</v>
      </c>
      <c r="B52" s="89" t="s">
        <v>3231</v>
      </c>
      <c r="C52" s="139" t="s">
        <v>3232</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3221</v>
      </c>
      <c r="C53" s="139" t="s">
        <v>3233</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3223</v>
      </c>
      <c r="C54" s="139" t="s">
        <v>3234</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3225</v>
      </c>
      <c r="C55" s="139" t="s">
        <v>3235</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3227</v>
      </c>
      <c r="C56" s="139" t="s">
        <v>3236</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2440</v>
      </c>
      <c r="B57" s="89" t="s">
        <v>3237</v>
      </c>
      <c r="C57" s="139" t="s">
        <v>3238</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3221</v>
      </c>
      <c r="C58" s="139" t="s">
        <v>3239</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3223</v>
      </c>
      <c r="C59" s="139" t="s">
        <v>3240</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3225</v>
      </c>
      <c r="C60" s="139" t="s">
        <v>3241</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3227</v>
      </c>
      <c r="C61" s="139" t="s">
        <v>3242</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2442</v>
      </c>
      <c r="B62" s="89" t="s">
        <v>3243</v>
      </c>
      <c r="C62" s="139" t="s">
        <v>3244</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3221</v>
      </c>
      <c r="C63" s="139" t="s">
        <v>3245</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3223</v>
      </c>
      <c r="C64" s="139" t="s">
        <v>3246</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3225</v>
      </c>
      <c r="C65" s="139" t="s">
        <v>3247</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3227</v>
      </c>
      <c r="C66" s="139" t="s">
        <v>3248</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2450</v>
      </c>
      <c r="B67" s="89" t="s">
        <v>3249</v>
      </c>
      <c r="C67" s="139" t="s">
        <v>3250</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3221</v>
      </c>
      <c r="C68" s="139" t="s">
        <v>3251</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3223</v>
      </c>
      <c r="C69" s="139" t="s">
        <v>3252</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3225</v>
      </c>
      <c r="C70" s="139" t="s">
        <v>3253</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3227</v>
      </c>
      <c r="C71" s="139" t="s">
        <v>3254</v>
      </c>
      <c r="D71" s="199"/>
      <c r="E71" s="31"/>
      <c r="F71" s="31"/>
      <c r="G71" s="31"/>
      <c r="H71" s="31"/>
      <c r="I71" s="31"/>
      <c r="J71" s="31"/>
      <c r="K71" s="31"/>
      <c r="L71" s="31"/>
      <c r="M71" s="31"/>
      <c r="N71" s="31"/>
      <c r="O71" s="31"/>
      <c r="P71" s="31"/>
      <c r="Q71" s="31"/>
      <c r="R71" s="31"/>
      <c r="S71" s="31"/>
      <c r="T71" s="31"/>
      <c r="U71" s="31"/>
    </row>
    <row r="72" spans="1:21" ht="24" x14ac:dyDescent="0.2">
      <c r="A72" s="88" t="s">
        <v>2452</v>
      </c>
      <c r="B72" s="134" t="s">
        <v>3255</v>
      </c>
      <c r="C72" s="139" t="s">
        <v>3256</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3221</v>
      </c>
      <c r="C73" s="139" t="s">
        <v>3257</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3223</v>
      </c>
      <c r="C74" s="139" t="s">
        <v>3258</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3225</v>
      </c>
      <c r="C75" s="139" t="s">
        <v>3259</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3227</v>
      </c>
      <c r="C76" s="139" t="s">
        <v>3260</v>
      </c>
      <c r="D76" s="199"/>
      <c r="E76" s="31"/>
      <c r="F76" s="31"/>
      <c r="G76" s="31"/>
      <c r="H76" s="31"/>
      <c r="I76" s="31"/>
      <c r="J76" s="31"/>
      <c r="K76" s="31"/>
      <c r="L76" s="31"/>
      <c r="M76" s="31"/>
      <c r="N76" s="31"/>
      <c r="O76" s="31"/>
      <c r="P76" s="31"/>
      <c r="Q76" s="31"/>
      <c r="R76" s="31"/>
      <c r="S76" s="31"/>
      <c r="T76" s="31"/>
      <c r="U76" s="31"/>
    </row>
    <row r="77" spans="1:21" ht="24" x14ac:dyDescent="0.2">
      <c r="A77" s="88" t="s">
        <v>2468</v>
      </c>
      <c r="B77" s="89" t="s">
        <v>3261</v>
      </c>
      <c r="C77" s="139" t="s">
        <v>3262</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3221</v>
      </c>
      <c r="C78" s="139" t="s">
        <v>3263</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3223</v>
      </c>
      <c r="C79" s="139" t="s">
        <v>3264</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3225</v>
      </c>
      <c r="C80" s="139" t="s">
        <v>3265</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3227</v>
      </c>
      <c r="C81" s="139" t="s">
        <v>3266</v>
      </c>
      <c r="D81" s="199"/>
      <c r="E81" s="31"/>
      <c r="F81" s="31"/>
      <c r="G81" s="31"/>
      <c r="H81" s="31"/>
      <c r="I81" s="31"/>
      <c r="J81" s="31"/>
      <c r="K81" s="31"/>
      <c r="L81" s="31"/>
      <c r="M81" s="31"/>
      <c r="N81" s="31"/>
      <c r="O81" s="31"/>
      <c r="P81" s="31"/>
      <c r="Q81" s="31"/>
      <c r="R81" s="31"/>
      <c r="S81" s="31"/>
      <c r="T81" s="31"/>
      <c r="U81" s="31"/>
    </row>
    <row r="82" spans="1:21" ht="24" x14ac:dyDescent="0.2">
      <c r="A82" s="88" t="s">
        <v>2470</v>
      </c>
      <c r="B82" s="293" t="s">
        <v>3267</v>
      </c>
      <c r="C82" s="139" t="s">
        <v>3268</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3221</v>
      </c>
      <c r="C83" s="139" t="s">
        <v>3269</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3223</v>
      </c>
      <c r="C84" s="139" t="s">
        <v>3270</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3225</v>
      </c>
      <c r="C85" s="139" t="s">
        <v>3271</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3227</v>
      </c>
      <c r="C86" s="139" t="s">
        <v>3272</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2472</v>
      </c>
      <c r="B87" s="155" t="s">
        <v>3273</v>
      </c>
      <c r="C87" s="139" t="s">
        <v>3274</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3221</v>
      </c>
      <c r="C88" s="139" t="s">
        <v>3275</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3223</v>
      </c>
      <c r="C89" s="139" t="s">
        <v>3276</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3225</v>
      </c>
      <c r="C90" s="139" t="s">
        <v>3277</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3227</v>
      </c>
      <c r="C91" s="139" t="s">
        <v>3278</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2474</v>
      </c>
      <c r="B92" s="89" t="s">
        <v>3279</v>
      </c>
      <c r="C92" s="139" t="s">
        <v>3280</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3221</v>
      </c>
      <c r="C93" s="139" t="s">
        <v>3281</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3223</v>
      </c>
      <c r="C94" s="139" t="s">
        <v>3282</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3225</v>
      </c>
      <c r="C95" s="139" t="s">
        <v>3283</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3227</v>
      </c>
      <c r="C96" s="139" t="s">
        <v>3284</v>
      </c>
      <c r="D96" s="199"/>
      <c r="E96" s="31"/>
      <c r="F96" s="31"/>
      <c r="G96" s="31"/>
      <c r="H96" s="31"/>
      <c r="I96" s="31"/>
      <c r="J96" s="31"/>
      <c r="K96" s="31"/>
      <c r="L96" s="31"/>
      <c r="M96" s="31"/>
      <c r="N96" s="31"/>
      <c r="O96" s="31"/>
      <c r="P96" s="31"/>
      <c r="Q96" s="31"/>
      <c r="R96" s="31"/>
      <c r="S96" s="31"/>
      <c r="T96" s="31"/>
      <c r="U96" s="31"/>
    </row>
    <row r="97" spans="1:21" ht="36" x14ac:dyDescent="0.2">
      <c r="A97" s="88" t="s">
        <v>3175</v>
      </c>
      <c r="B97" s="89" t="s">
        <v>3285</v>
      </c>
      <c r="C97" s="139" t="s">
        <v>3286</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3178</v>
      </c>
      <c r="C98" s="139" t="s">
        <v>3287</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3180</v>
      </c>
      <c r="B99" s="64" t="s">
        <v>2497</v>
      </c>
      <c r="C99" s="139" t="s">
        <v>3288</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3182</v>
      </c>
      <c r="B100" s="64" t="s">
        <v>2501</v>
      </c>
      <c r="C100" s="139" t="s">
        <v>3289</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3211</v>
      </c>
      <c r="B101" s="64" t="s">
        <v>3185</v>
      </c>
      <c r="C101" s="139" t="s">
        <v>3290</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3187</v>
      </c>
      <c r="B102" s="64" t="s">
        <v>3188</v>
      </c>
      <c r="C102" s="139" t="s">
        <v>3291</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2568</v>
      </c>
      <c r="B103" s="292" t="s">
        <v>3190</v>
      </c>
      <c r="C103" s="292" t="s">
        <v>3292</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3293</v>
      </c>
      <c r="C104" s="139" t="s">
        <v>3294</v>
      </c>
      <c r="D104" s="34">
        <f>SUM(D105:D109)</f>
        <v>251682.38999999998</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3160</v>
      </c>
      <c r="C105" s="139" t="s">
        <v>3295</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2436</v>
      </c>
      <c r="B106" s="64" t="s">
        <v>3140</v>
      </c>
      <c r="C106" s="139" t="s">
        <v>3296</v>
      </c>
      <c r="D106" s="199">
        <v>84800.03</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2474</v>
      </c>
      <c r="B107" s="64" t="s">
        <v>3142</v>
      </c>
      <c r="C107" s="139" t="s">
        <v>3297</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3175</v>
      </c>
      <c r="B108" s="64" t="s">
        <v>3298</v>
      </c>
      <c r="C108" s="139" t="s">
        <v>3299</v>
      </c>
      <c r="D108" s="199">
        <v>166882.35999999999</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2568</v>
      </c>
      <c r="B109" s="74" t="s">
        <v>3190</v>
      </c>
      <c r="C109" s="290" t="s">
        <v>3300</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1"/>
  <sheetViews>
    <sheetView showGridLines="0" topLeftCell="A2" zoomScaleNormal="100" zoomScaleSheetLayoutView="100" workbookViewId="0">
      <selection activeCell="C232" sqref="C23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hidden="1" customWidth="1"/>
    <col min="18" max="22" width="14.42578125" style="41" customWidth="1"/>
    <col min="23" max="16384" width="14.42578125" style="41"/>
  </cols>
  <sheetData>
    <row r="1" spans="1:17" ht="12.75" hidden="1" customHeight="1" x14ac:dyDescent="0.2">
      <c r="A1" s="386" t="s">
        <v>3154</v>
      </c>
      <c r="B1" s="384"/>
      <c r="C1" s="384"/>
      <c r="D1" s="384"/>
      <c r="E1" s="51" t="s">
        <v>3301</v>
      </c>
      <c r="F1" s="51"/>
      <c r="G1" s="51"/>
      <c r="H1" s="51"/>
      <c r="I1" s="51"/>
      <c r="J1" s="51"/>
      <c r="K1" s="51"/>
      <c r="L1" s="51"/>
      <c r="M1" s="51"/>
      <c r="N1" s="51"/>
      <c r="O1" s="51"/>
      <c r="P1" s="51"/>
    </row>
    <row r="2" spans="1:17" ht="37.5" customHeight="1" x14ac:dyDescent="0.2">
      <c r="A2" s="386" t="s">
        <v>3302</v>
      </c>
      <c r="B2" s="384"/>
      <c r="C2" s="384"/>
      <c r="D2" s="384"/>
      <c r="E2" s="50" t="s">
        <v>3302</v>
      </c>
      <c r="F2" s="50" t="s">
        <v>3303</v>
      </c>
      <c r="G2" s="50" t="s">
        <v>3304</v>
      </c>
      <c r="H2" s="50" t="s">
        <v>3304</v>
      </c>
      <c r="I2" s="50" t="s">
        <v>3305</v>
      </c>
      <c r="J2" s="50" t="s">
        <v>1976</v>
      </c>
      <c r="K2" s="50" t="s">
        <v>3306</v>
      </c>
      <c r="L2" s="50" t="s">
        <v>1981</v>
      </c>
      <c r="M2" s="50" t="s">
        <v>3307</v>
      </c>
      <c r="N2" s="50" t="s">
        <v>3308</v>
      </c>
      <c r="O2" s="50" t="s">
        <v>3309</v>
      </c>
      <c r="Q2" s="301"/>
    </row>
    <row r="3" spans="1:17" ht="29.25" customHeight="1" x14ac:dyDescent="0.2">
      <c r="A3" s="97" t="s">
        <v>3310</v>
      </c>
      <c r="B3" s="98" t="s">
        <v>3311</v>
      </c>
      <c r="C3" s="99" t="s">
        <v>3312</v>
      </c>
      <c r="D3" s="95"/>
      <c r="E3" s="96">
        <f>E4+E14+E23+E298+E342+E345+E347</f>
        <v>0</v>
      </c>
      <c r="F3" s="96">
        <f>F4+F14+F23+F298+F342+F345+F347</f>
        <v>4</v>
      </c>
      <c r="G3" s="96">
        <f>IF(RefStr!C13&lt;&gt;"",INT(VALUE(MID(RefStr!C13,1,4))),0)</f>
        <v>2025</v>
      </c>
      <c r="H3" s="100">
        <f>IF(RefStr!C13&lt;&gt;"",INT(VALUE(MID(RefStr!C13,6,2))),0)</f>
        <v>12</v>
      </c>
      <c r="I3" s="101">
        <f>RefStr!C10*1</f>
        <v>31</v>
      </c>
      <c r="J3" s="102" t="str">
        <f>RefStr!H7</f>
        <v>DA</v>
      </c>
      <c r="K3" s="100" t="str">
        <f>RefStr!H9</f>
        <v>DA</v>
      </c>
      <c r="L3" s="100" t="str">
        <f>RefStr!H10</f>
        <v>DA</v>
      </c>
      <c r="M3" s="100" t="str">
        <f>RefStr!H8</f>
        <v>DA</v>
      </c>
      <c r="N3" s="100" t="str">
        <f>RefStr!H11</f>
        <v>DA</v>
      </c>
      <c r="O3" s="103">
        <f>RefStr!C6</f>
        <v>50901</v>
      </c>
      <c r="P3" s="51"/>
    </row>
    <row r="4" spans="1:17" ht="19.5" customHeight="1" x14ac:dyDescent="0.2">
      <c r="A4" s="390" t="s">
        <v>3313</v>
      </c>
      <c r="B4" s="391"/>
      <c r="C4" s="392"/>
      <c r="D4" s="95"/>
      <c r="E4" s="51">
        <f>SUM(E5:E13)</f>
        <v>0</v>
      </c>
      <c r="F4" s="51">
        <f>SUM(F5:F13)</f>
        <v>0</v>
      </c>
      <c r="G4" s="51"/>
      <c r="H4" s="51"/>
      <c r="I4" s="104" t="s">
        <v>3314</v>
      </c>
      <c r="J4" s="104" t="s">
        <v>3315</v>
      </c>
      <c r="K4" s="104" t="s">
        <v>3316</v>
      </c>
      <c r="L4" s="51"/>
      <c r="M4" s="51"/>
      <c r="N4" s="51"/>
      <c r="O4" s="51"/>
      <c r="P4" s="51"/>
    </row>
    <row r="5" spans="1:17" ht="63.75" customHeight="1" x14ac:dyDescent="0.2">
      <c r="A5" s="105">
        <v>1</v>
      </c>
      <c r="B5" s="106" t="str">
        <f t="shared" ref="B5:B13" si="0">IF(E5=1,"Pogreška",IF(F5=1,"Provjera","O.K."))</f>
        <v>O.K.</v>
      </c>
      <c r="C5" s="246" t="s">
        <v>3317</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3318</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3319</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3320</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3321</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3322</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3323</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3324</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3325</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3" t="s">
        <v>3326</v>
      </c>
      <c r="B14" s="388"/>
      <c r="C14" s="38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IF(AND(H3=12,J3="DA",M3="DA",BILANCA!D256-BILANCA!D260&gt;0.001,OR(ABS(BILANCA!D256-BILANCA!D260-'PR-RAS'!D649)&gt;0.001,ABS('PR-RAS'!D650)&gt;0.001)),1,0)</f>
        <v>0</v>
      </c>
      <c r="H17" s="96">
        <f>IF(AND(H3=12,J3="DA",M3="DA",BILANCA!E256-BILANCA!E260&gt;0.001,OR(ABS(BILANCA!E256-BILANCA!E260-'PR-RAS'!E649)&gt;0.001,ABS('PR-RAS'!E650)&gt;0.001)),1,0)</f>
        <v>0</v>
      </c>
      <c r="I17" s="111">
        <f>IF(AND(H3=12,J3="DA",M3="DA",BILANCA!D260-BILANCA!D256&gt;0.001,OR(ABS(BILANCA!D260-BILANCA!D256-'PR-RAS'!D650)&gt;0.001,ABS('PR-RAS'!D649)&gt;0.001)),1,0)</f>
        <v>0</v>
      </c>
      <c r="J17" s="111">
        <f>IF(AND(H3=12,J3="DA",M3="DA",BILANCA!E260-BILANCA!E256&gt;0.001,OR(ABS(BILANCA!E260-BILANCA!E256-'PR-RAS'!E650)&gt;0.001,ABS('PR-RAS'!E649)&gt;0.001)),1,0)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IF(AND(H3=12,I3&lt;&gt;13,ABS(BILANCA!E177-BILANCA!E248-OBVEZE!D44)&gt;0.001),1,0)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ABS(BILANCA!D274-'PR-RAS'!D304)&gt;0.001), 1, 0)</f>
        <v>0</v>
      </c>
      <c r="H21" s="260">
        <f>IF(AND(H3=12, J3="DA", M3="DA", ABS(BILANCA!E274-'PR-RAS'!E304)&gt;0.001),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ABS(BILANCA!D291-'PR-RAS'!D421)&gt;0.001), 1, 0)</f>
        <v>0</v>
      </c>
      <c r="H22" s="260">
        <f>IF(AND(H3=12, J3="DA", M3="DA", ABS(BILANCA!E291-'PR-RAS'!E421)&gt;0.001), 1, 0)</f>
        <v>0</v>
      </c>
      <c r="I22" s="51"/>
      <c r="J22" s="51"/>
      <c r="K22" s="51"/>
      <c r="L22" s="51"/>
      <c r="M22" s="51"/>
      <c r="N22" s="51"/>
      <c r="O22" s="51"/>
      <c r="P22" s="51"/>
    </row>
    <row r="23" spans="1:16" ht="19.5" customHeight="1" x14ac:dyDescent="0.2">
      <c r="A23" s="387" t="s">
        <v>3335</v>
      </c>
      <c r="B23" s="388"/>
      <c r="C23" s="389"/>
      <c r="D23" s="95"/>
      <c r="E23" s="51">
        <f>SUM(E24:E297)</f>
        <v>0</v>
      </c>
      <c r="F23" s="51">
        <f>SUM(F24:F297)</f>
        <v>4</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0"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3551</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3554</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O.K.</v>
      </c>
      <c r="C243" s="91" t="s">
        <v>3555</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Provjera</v>
      </c>
      <c r="C244" s="91" t="s">
        <v>3556</v>
      </c>
      <c r="D244" s="95"/>
      <c r="E244" s="51">
        <f>MAX(G244:K244)</f>
        <v>0</v>
      </c>
      <c r="F244" s="51">
        <f>MAX(L244:O244)</f>
        <v>1</v>
      </c>
      <c r="G244" s="51"/>
      <c r="H244" s="51"/>
      <c r="I244" s="51"/>
      <c r="J244" s="51"/>
      <c r="K244" s="51"/>
      <c r="L244" s="51">
        <f>IF(AND('PR-RAS'!D199&gt;0,'PR-RAS'!D744=0),1,0)</f>
        <v>0</v>
      </c>
      <c r="M244" s="51">
        <f>IF(AND('PR-RAS'!E199&gt;0,'PR-RAS'!E744=0),1,0)</f>
        <v>1</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87" t="s">
        <v>1979</v>
      </c>
      <c r="B298" s="388"/>
      <c r="C298" s="389"/>
      <c r="D298" s="95"/>
      <c r="E298" s="51">
        <f>SUM(E299:E340)</f>
        <v>0</v>
      </c>
      <c r="F298" s="51">
        <f>SUM(F299:F340)</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IF(ABS(BILANCA!D6-BILANCA!D176)&gt;0.001,1,0)</f>
        <v>0</v>
      </c>
      <c r="H299" s="51">
        <f>IF(ABS(BILANCA!E6-BILANCA!E176)&gt;0.001,1,0)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9" si="21">MAX(L300:O300)</f>
        <v>0</v>
      </c>
      <c r="G300" s="51">
        <f>IF(AND(OR(I3=41,I3=42),O3&lt;&gt;23911,O3&lt;&gt;25843,MAX(BILANCA!D162:E162,BILANCA!D335:E335)&gt;0),1,0)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IF(AND(I3=23,MAX(BILANCA!D335:E335)&gt;0),1,0)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IF(AND(OR(I3=11,I3=12,I3=21,I3=31,I3=23,I3=41,I3=42),MAX(BILANCA!D369)&gt;0),1,0)</f>
        <v>0</v>
      </c>
      <c r="H302" s="51"/>
      <c r="I302" s="51"/>
      <c r="J302" s="51"/>
      <c r="K302" s="51"/>
      <c r="L302" s="51"/>
      <c r="M302" s="51"/>
      <c r="N302" s="51"/>
      <c r="O302" s="51"/>
      <c r="P302" s="51"/>
    </row>
    <row r="303" spans="1:18" ht="19.5" customHeight="1" x14ac:dyDescent="0.2">
      <c r="A303" s="105">
        <v>2</v>
      </c>
      <c r="B303" s="106" t="str">
        <f t="shared" ref="B303:B312" si="22">IF(E303=1,"Pogreška",IF(F303=1,"Provjera","O.K."))</f>
        <v>O.K.</v>
      </c>
      <c r="C303" s="136" t="s">
        <v>3614</v>
      </c>
      <c r="D303" s="95"/>
      <c r="E303" s="51">
        <f t="shared" ref="E303:E312" si="23">MAX(G303:K303)</f>
        <v>0</v>
      </c>
      <c r="F303" s="51">
        <f t="shared" si="21"/>
        <v>0</v>
      </c>
      <c r="G303" s="51">
        <f>IF(AND(BILANCA!D257&lt;&gt;0,BILANCA!D261&lt;&gt;0),1,0)</f>
        <v>0</v>
      </c>
      <c r="H303" s="51">
        <f>IF(AND(BILANCA!E257&lt;&gt;0,BILANCA!E261&lt;&gt;0),1,0)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IF(AND(BILANCA!D258&lt;&gt;0,BILANCA!D262&lt;&gt;0),1,0)</f>
        <v>0</v>
      </c>
      <c r="H304" s="51">
        <f>IF(AND(BILANCA!E258&lt;&gt;0,BILANCA!E262&lt;&gt;0),1,0)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IF(AND(BILANCA!D259&lt;&gt;0,BILANCA!D263&lt;&gt;0),1,0)</f>
        <v>0</v>
      </c>
      <c r="H305" s="51">
        <f>IF(AND(BILANCA!E259&lt;&gt;0,BILANCA!E263&lt;&gt;0),1,0)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IF(MIN(BILANCA!D6:E250,BILANCA!D253:E254,BILANCA!D256:E364)&lt;0,1,0)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IF(ABS(BILANCA!D87-SUM(BILANCA!D308:'BILANCA'!D322))&gt;0.001,1,0)</f>
        <v>0</v>
      </c>
      <c r="H307" s="51">
        <f>IF(ABS(BILANCA!E87-SUM(BILANCA!E308:'BILANCA'!E322))&gt;0.001,1,0)</f>
        <v>0</v>
      </c>
      <c r="I307" s="51"/>
      <c r="J307" s="51"/>
      <c r="K307" s="51"/>
      <c r="L307" s="51"/>
      <c r="M307" s="51"/>
      <c r="N307" s="51"/>
      <c r="O307" s="51"/>
      <c r="P307" s="51"/>
    </row>
    <row r="308" spans="1:16" ht="19.5" customHeight="1" x14ac:dyDescent="0.2">
      <c r="A308" s="105">
        <v>47</v>
      </c>
      <c r="B308" s="106" t="str">
        <f>IF(E308=1,"Pogreška",IF(F308=1,"Provjera","O.K."))</f>
        <v>O.K.</v>
      </c>
      <c r="C308" s="136" t="s">
        <v>3619</v>
      </c>
      <c r="D308" s="95"/>
      <c r="E308" s="51">
        <f>MAX(G308:K308)</f>
        <v>0</v>
      </c>
      <c r="F308" s="51">
        <f>MAX(L308:O308)</f>
        <v>0</v>
      </c>
      <c r="G308" s="51"/>
      <c r="H308" s="51">
        <f>IF(AND(OR(I3=11,I3=12,I3=21,I3=31,I3=22,I3=23,I3=41,I3=42),MAX(BILANCA!E174)&gt;0),1,0)</f>
        <v>0</v>
      </c>
      <c r="I308" s="51"/>
      <c r="J308" s="51"/>
      <c r="K308" s="51"/>
      <c r="L308" s="51"/>
      <c r="M308" s="51"/>
      <c r="N308" s="51"/>
      <c r="O308" s="51"/>
      <c r="P308" s="51"/>
    </row>
    <row r="309" spans="1:16" ht="19.5" customHeight="1" x14ac:dyDescent="0.2">
      <c r="A309" s="105">
        <v>48</v>
      </c>
      <c r="B309" s="106" t="str">
        <f>IF(E309=1,"Pogreška",IF(F309=1,"Provjera","O.K."))</f>
        <v>O.K.</v>
      </c>
      <c r="C309" s="136" t="s">
        <v>3620</v>
      </c>
      <c r="D309" s="95"/>
      <c r="E309" s="51">
        <f>MAX(G309:K309)</f>
        <v>0</v>
      </c>
      <c r="F309" s="51">
        <f>MAX(L309:O309)</f>
        <v>0</v>
      </c>
      <c r="G309" s="51">
        <f>IF(AND(OR(I3=11,I3=12,I3=21,I3=31,I3=23,I3=41,I3=42),MAX(BILANCA!D313)&gt;0),1,0)</f>
        <v>0</v>
      </c>
      <c r="H309" s="51">
        <f>IF(AND(OR(I3=11,I3=12,I3=21,I3=31,I3=23,I3=41,I3=42),MAX(BILANCA!E313)&gt;0),1,0)</f>
        <v>0</v>
      </c>
      <c r="I309" s="51"/>
      <c r="J309" s="51"/>
      <c r="K309" s="51"/>
      <c r="L309" s="51"/>
      <c r="M309" s="51"/>
      <c r="N309" s="51"/>
      <c r="O309" s="51"/>
      <c r="P309" s="51"/>
    </row>
    <row r="310" spans="1:16" ht="19.5" customHeight="1" x14ac:dyDescent="0.2">
      <c r="A310" s="105">
        <v>49</v>
      </c>
      <c r="B310" s="106" t="str">
        <f>IF(E310=1,"Pogreška",IF(F310=1,"Provjera","O.K."))</f>
        <v>O.K.</v>
      </c>
      <c r="C310" s="136" t="s">
        <v>3621</v>
      </c>
      <c r="D310" s="95"/>
      <c r="E310" s="51">
        <f>MAX(G310:K310)</f>
        <v>0</v>
      </c>
      <c r="F310" s="51">
        <f>MAX(L310:O310)</f>
        <v>0</v>
      </c>
      <c r="G310" s="51">
        <f>IF(AND(OR(I3=21,I3=31,I3=41,I3=42),MAX(BILANCA!D314)&gt;0),1,0)</f>
        <v>0</v>
      </c>
      <c r="H310" s="51">
        <f>IF(AND(OR(I3=21,I3=31,I3=41,I3=42),MAX(BILANCA!E314)&gt;0),1,0)</f>
        <v>0</v>
      </c>
      <c r="I310" s="51"/>
      <c r="J310" s="51"/>
      <c r="K310" s="51"/>
      <c r="L310" s="51"/>
      <c r="M310" s="51"/>
      <c r="N310" s="51"/>
      <c r="O310" s="51"/>
      <c r="P310" s="51"/>
    </row>
    <row r="311" spans="1:16" ht="19.5" customHeight="1" x14ac:dyDescent="0.2">
      <c r="A311" s="105">
        <v>28</v>
      </c>
      <c r="B311" s="106" t="str">
        <f t="shared" si="22"/>
        <v>O.K.</v>
      </c>
      <c r="C311" s="136" t="s">
        <v>3622</v>
      </c>
      <c r="D311" s="95"/>
      <c r="E311" s="51">
        <f t="shared" si="23"/>
        <v>0</v>
      </c>
      <c r="F311" s="51">
        <f t="shared" si="21"/>
        <v>0</v>
      </c>
      <c r="G311" s="51">
        <f>IF(ABS(BILANCA!D157-SUM(BILANCA!D323:'BILANCA'!D330))&gt;0.001,1,0)</f>
        <v>0</v>
      </c>
      <c r="H311" s="51">
        <f>IF(ABS(BILANCA!E157-SUM(BILANCA!E323:'BILANCA'!E330))&gt;0.001,1,0)</f>
        <v>0</v>
      </c>
      <c r="I311" s="51"/>
      <c r="J311" s="51"/>
      <c r="K311" s="51"/>
      <c r="L311" s="51"/>
      <c r="M311" s="51"/>
      <c r="N311" s="51"/>
      <c r="O311" s="51"/>
      <c r="P311" s="51"/>
    </row>
    <row r="312" spans="1:16" ht="19.5" customHeight="1" x14ac:dyDescent="0.2">
      <c r="A312" s="105">
        <v>29</v>
      </c>
      <c r="B312" s="106" t="str">
        <f t="shared" si="22"/>
        <v>O.K.</v>
      </c>
      <c r="C312" s="136" t="s">
        <v>3623</v>
      </c>
      <c r="D312" s="95"/>
      <c r="E312" s="51">
        <f t="shared" si="23"/>
        <v>0</v>
      </c>
      <c r="F312" s="51">
        <f t="shared" si="21"/>
        <v>0</v>
      </c>
      <c r="G312" s="51">
        <f>IF(ROUND(BILANCA!D161,2)&lt;ROUND(SUM(BILANCA!D331:'BILANCA'!D334),2),1,0)</f>
        <v>0</v>
      </c>
      <c r="H312" s="51">
        <f>IF(ROUND(BILANCA!E161,2)&lt;ROUND(SUM(BILANCA!E331:'BILANCA'!E334),2),1,0)</f>
        <v>0</v>
      </c>
      <c r="I312" s="51"/>
      <c r="J312" s="51"/>
      <c r="K312" s="51"/>
      <c r="L312" s="51"/>
      <c r="M312" s="51"/>
      <c r="N312" s="51"/>
      <c r="O312" s="51"/>
      <c r="P312" s="51"/>
    </row>
    <row r="313" spans="1:16" ht="19.5" customHeight="1" x14ac:dyDescent="0.2">
      <c r="A313" s="105">
        <v>18</v>
      </c>
      <c r="B313" s="106" t="str">
        <f t="shared" ref="B313:B340" si="24">IF(E313=1,"Pogreška",IF(F313=1,"Provjera","O.K."))</f>
        <v>O.K.</v>
      </c>
      <c r="C313" s="136" t="s">
        <v>3624</v>
      </c>
      <c r="D313" s="95"/>
      <c r="E313" s="51">
        <f t="shared" ref="E313:E339" si="25">MAX(G313:K313)</f>
        <v>0</v>
      </c>
      <c r="F313" s="51">
        <f t="shared" si="21"/>
        <v>0</v>
      </c>
      <c r="G313" s="51">
        <f>IF(ROUND(BILANCA!D335,2)&gt;ROUND(BILANCA!D162,2),1,0)</f>
        <v>0</v>
      </c>
      <c r="H313" s="51">
        <f>IF(ROUND(BILANCA!E335,2)&gt;ROUND(BILANCA!E162,2),1,0)</f>
        <v>0</v>
      </c>
      <c r="I313" s="51"/>
      <c r="J313" s="51"/>
      <c r="K313" s="51"/>
      <c r="L313" s="51"/>
      <c r="M313" s="51"/>
      <c r="N313" s="51"/>
      <c r="O313" s="51"/>
      <c r="P313" s="51"/>
    </row>
    <row r="314" spans="1:16" ht="19.5" customHeight="1" x14ac:dyDescent="0.2">
      <c r="A314" s="105">
        <v>19</v>
      </c>
      <c r="B314" s="106" t="str">
        <f t="shared" si="24"/>
        <v>O.K.</v>
      </c>
      <c r="C314" s="136" t="s">
        <v>3625</v>
      </c>
      <c r="D314" s="95"/>
      <c r="E314" s="51">
        <f t="shared" si="25"/>
        <v>0</v>
      </c>
      <c r="F314" s="51">
        <f t="shared" si="21"/>
        <v>0</v>
      </c>
      <c r="G314" s="51">
        <f>IF(ABS(BILANCA!D89+BILANCA!D107-BILANCA!D300-BILANCA!D301)&gt;0.001,1,0)</f>
        <v>0</v>
      </c>
      <c r="H314" s="51">
        <f>IF(ABS(BILANCA!E89+BILANCA!E107-BILANCA!E300-BILANCA!E301)&gt;0.001,1,0)</f>
        <v>0</v>
      </c>
      <c r="I314" s="51"/>
      <c r="J314" s="51"/>
      <c r="K314" s="51"/>
      <c r="L314" s="51"/>
      <c r="M314" s="51"/>
      <c r="N314" s="51"/>
      <c r="O314" s="51"/>
      <c r="P314" s="51"/>
    </row>
    <row r="315" spans="1:16" ht="19.5" customHeight="1" x14ac:dyDescent="0.2">
      <c r="A315" s="105">
        <v>20</v>
      </c>
      <c r="B315" s="106" t="str">
        <f t="shared" si="24"/>
        <v>O.K.</v>
      </c>
      <c r="C315" s="136" t="s">
        <v>3626</v>
      </c>
      <c r="D315" s="95"/>
      <c r="E315" s="51">
        <f t="shared" si="25"/>
        <v>0</v>
      </c>
      <c r="F315" s="51">
        <f t="shared" si="21"/>
        <v>0</v>
      </c>
      <c r="G315" s="51">
        <f>IF(ABS(SUM(BILANCA!D148:D150,BILANCA!D159:D163)-BILANCA!D302-BILANCA!D303)&gt;0.001,1,0)</f>
        <v>0</v>
      </c>
      <c r="H315" s="51">
        <f>IF(ABS(SUM(BILANCA!E148:E150,BILANCA!E159:E163)-BILANCA!E302-BILANCA!E303)&gt;0.001,1,0)</f>
        <v>0</v>
      </c>
      <c r="I315" s="51"/>
      <c r="J315" s="51"/>
      <c r="K315" s="51"/>
      <c r="L315" s="51"/>
      <c r="M315" s="51"/>
      <c r="N315" s="51"/>
      <c r="O315" s="51"/>
      <c r="P315" s="51"/>
    </row>
    <row r="316" spans="1:16" ht="19.5" customHeight="1" x14ac:dyDescent="0.2">
      <c r="A316" s="105">
        <v>50</v>
      </c>
      <c r="B316" s="106" t="str">
        <f t="shared" si="24"/>
        <v>O.K.</v>
      </c>
      <c r="C316" s="136" t="s">
        <v>3627</v>
      </c>
      <c r="D316" s="95"/>
      <c r="E316" s="51">
        <f>MAX(G316:K316)</f>
        <v>0</v>
      </c>
      <c r="F316" s="51">
        <f>MAX(L316:O316)</f>
        <v>0</v>
      </c>
      <c r="G316" s="51">
        <f>IF(ROUND(BILANCA!D304,2)&gt;ROUND(SUM(BILANCA!D148:D150,BILANCA!D159:D163),2),1,0)</f>
        <v>0</v>
      </c>
      <c r="H316" s="51">
        <f>IF(ROUND(BILANCA!E304,2)&gt;ROUND(SUM(BILANCA!E148:E150,BILANCA!E159:E163),2),1,0)</f>
        <v>0</v>
      </c>
      <c r="I316" s="51"/>
      <c r="J316" s="51"/>
      <c r="K316" s="51"/>
      <c r="L316" s="51"/>
      <c r="M316" s="51"/>
      <c r="N316" s="51"/>
      <c r="O316" s="51"/>
      <c r="P316" s="51"/>
    </row>
    <row r="317" spans="1:16" ht="19.5" customHeight="1" x14ac:dyDescent="0.2">
      <c r="A317" s="105">
        <v>21</v>
      </c>
      <c r="B317" s="106" t="str">
        <f t="shared" si="24"/>
        <v>O.K.</v>
      </c>
      <c r="C317" s="136" t="s">
        <v>3628</v>
      </c>
      <c r="D317" s="95"/>
      <c r="E317" s="51">
        <f t="shared" si="25"/>
        <v>0</v>
      </c>
      <c r="F317" s="51">
        <f t="shared" si="21"/>
        <v>0</v>
      </c>
      <c r="G317" s="51">
        <f>IF(ABS(SUM(BILANCA!D166:D169)-BILANCA!D305-BILANCA!D306)&gt;0.001,1,0)</f>
        <v>0</v>
      </c>
      <c r="H317" s="51">
        <f>IF(ABS(SUM(BILANCA!E166:E169)-BILANCA!E305-BILANCA!E306)&gt;0.001,1,0)</f>
        <v>0</v>
      </c>
      <c r="I317" s="51"/>
      <c r="J317" s="51"/>
      <c r="K317" s="51"/>
      <c r="L317" s="51"/>
      <c r="M317" s="51"/>
      <c r="N317" s="51"/>
      <c r="O317" s="51"/>
      <c r="P317" s="51"/>
    </row>
    <row r="318" spans="1:16" ht="19.5" customHeight="1" x14ac:dyDescent="0.2">
      <c r="A318" s="105">
        <v>51</v>
      </c>
      <c r="B318" s="106" t="str">
        <f t="shared" si="24"/>
        <v>O.K.</v>
      </c>
      <c r="C318" s="136" t="s">
        <v>3629</v>
      </c>
      <c r="D318" s="95"/>
      <c r="E318" s="51">
        <f>MAX(G318:K318)</f>
        <v>0</v>
      </c>
      <c r="F318" s="51">
        <f>MAX(L318:O318)</f>
        <v>0</v>
      </c>
      <c r="G318" s="51">
        <f>IF(ROUND(BILANCA!D307,2)&gt;ROUND(SUM(BILANCA!D166:D169),2),1,0)</f>
        <v>0</v>
      </c>
      <c r="H318" s="51">
        <f>IF(ROUND(BILANCA!E307,2)&gt;ROUND(SUM(BILANCA!E166:E169),2),1,0)</f>
        <v>0</v>
      </c>
      <c r="I318" s="51"/>
      <c r="J318" s="51"/>
      <c r="K318" s="51"/>
      <c r="L318" s="51"/>
      <c r="M318" s="51"/>
      <c r="N318" s="51"/>
      <c r="O318" s="51"/>
      <c r="P318" s="51"/>
    </row>
    <row r="319" spans="1:16" ht="19.5" customHeight="1" x14ac:dyDescent="0.2">
      <c r="A319" s="105">
        <v>31</v>
      </c>
      <c r="B319" s="106" t="str">
        <f t="shared" si="24"/>
        <v>O.K.</v>
      </c>
      <c r="C319" s="136" t="s">
        <v>3630</v>
      </c>
      <c r="D319" s="95"/>
      <c r="E319" s="51">
        <f t="shared" si="25"/>
        <v>0</v>
      </c>
      <c r="F319" s="51">
        <f t="shared" si="21"/>
        <v>0</v>
      </c>
      <c r="G319" s="51">
        <f>IF(ROUND(BILANCA!D196,2)&lt;ROUND(BILANCA!D344,2),1,0)</f>
        <v>0</v>
      </c>
      <c r="H319" s="51">
        <f>IF(ROUND(BILANCA!E196,2)&lt;ROUND(BILANCA!E344,2),1,0)</f>
        <v>0</v>
      </c>
      <c r="I319" s="51"/>
      <c r="J319" s="51"/>
      <c r="K319" s="51"/>
      <c r="L319" s="51"/>
      <c r="M319" s="51"/>
      <c r="N319" s="51"/>
      <c r="O319" s="51"/>
      <c r="P319" s="51"/>
    </row>
    <row r="320" spans="1:16" ht="19.5" customHeight="1" x14ac:dyDescent="0.2">
      <c r="A320" s="105">
        <v>32</v>
      </c>
      <c r="B320" s="106" t="str">
        <f t="shared" si="24"/>
        <v>O.K.</v>
      </c>
      <c r="C320" s="136" t="s">
        <v>3631</v>
      </c>
      <c r="D320" s="95"/>
      <c r="E320" s="51">
        <f t="shared" si="25"/>
        <v>0</v>
      </c>
      <c r="F320" s="51">
        <f t="shared" si="21"/>
        <v>0</v>
      </c>
      <c r="G320" s="51">
        <f>IF(ROUND(BILANCA!D221,2)&lt;ROUND(SUM(BILANCA!D345:'BILANCA'!D346),2),1,0)</f>
        <v>0</v>
      </c>
      <c r="H320" s="51">
        <f>IF(ROUND(BILANCA!E221,2)&lt;ROUND(SUM(BILANCA!E345:'BILANCA'!E346),2),1,0)</f>
        <v>0</v>
      </c>
      <c r="I320" s="51"/>
      <c r="J320" s="51"/>
      <c r="K320" s="51"/>
      <c r="L320" s="51"/>
      <c r="M320" s="51"/>
      <c r="N320" s="51"/>
      <c r="O320" s="51"/>
      <c r="P320" s="51"/>
    </row>
    <row r="321" spans="1:16" ht="19.5" customHeight="1" x14ac:dyDescent="0.2">
      <c r="A321" s="105">
        <v>33</v>
      </c>
      <c r="B321" s="106" t="str">
        <f t="shared" si="24"/>
        <v>O.K.</v>
      </c>
      <c r="C321" s="136" t="s">
        <v>3632</v>
      </c>
      <c r="D321" s="95"/>
      <c r="E321" s="51">
        <f t="shared" si="25"/>
        <v>0</v>
      </c>
      <c r="F321" s="51">
        <f t="shared" si="21"/>
        <v>0</v>
      </c>
      <c r="G321" s="51">
        <f>IF(ROUND(BILANCA!D222,2)&lt;ROUND(BILANCA!D347,2),1,0)</f>
        <v>0</v>
      </c>
      <c r="H321" s="51">
        <f>IF(ROUND(BILANCA!E222,2)&lt;ROUND(BILANCA!E347,2),1,0)</f>
        <v>0</v>
      </c>
      <c r="I321" s="51"/>
      <c r="J321" s="51"/>
      <c r="K321" s="51"/>
      <c r="L321" s="51"/>
      <c r="M321" s="51"/>
      <c r="N321" s="51"/>
      <c r="O321" s="51"/>
      <c r="P321" s="51"/>
    </row>
    <row r="322" spans="1:16" ht="19.5" customHeight="1" x14ac:dyDescent="0.2">
      <c r="A322" s="105">
        <v>34</v>
      </c>
      <c r="B322" s="106" t="str">
        <f t="shared" si="24"/>
        <v>O.K.</v>
      </c>
      <c r="C322" s="136" t="s">
        <v>3633</v>
      </c>
      <c r="D322" s="95"/>
      <c r="E322" s="51">
        <f t="shared" si="25"/>
        <v>0</v>
      </c>
      <c r="F322" s="51">
        <f t="shared" si="21"/>
        <v>0</v>
      </c>
      <c r="G322" s="51">
        <f>IF(ROUND(BILANCA!D223,2)&lt;ROUND(SUM(BILANCA!D348:'BILANCA'!D349),2),1,0)</f>
        <v>0</v>
      </c>
      <c r="H322" s="51">
        <f>IF(ROUND(BILANCA!E223,2)&lt;ROUND(SUM(BILANCA!E348:'BILANCA'!E349),2),1,0)</f>
        <v>0</v>
      </c>
      <c r="I322" s="51"/>
      <c r="J322" s="51"/>
      <c r="K322" s="51"/>
      <c r="L322" s="51"/>
      <c r="M322" s="51"/>
      <c r="N322" s="51"/>
      <c r="O322" s="51"/>
      <c r="P322" s="51"/>
    </row>
    <row r="323" spans="1:16" ht="19.5" customHeight="1" x14ac:dyDescent="0.2">
      <c r="A323" s="105">
        <v>35</v>
      </c>
      <c r="B323" s="106" t="str">
        <f t="shared" ref="B323:B325" si="26">IF(E323=1,"Pogreška",IF(F323=1,"Provjera","O.K."))</f>
        <v>O.K.</v>
      </c>
      <c r="C323" s="136" t="s">
        <v>3634</v>
      </c>
      <c r="D323" s="95"/>
      <c r="E323" s="51">
        <f t="shared" ref="E323:E325" si="27">MAX(G323:K323)</f>
        <v>0</v>
      </c>
      <c r="F323" s="51">
        <f t="shared" ref="F323:F325" si="28">MAX(L323:O323)</f>
        <v>0</v>
      </c>
      <c r="G323" s="51">
        <f>IF(ROUND(BILANCA!D224,2)&lt;ROUND(BILANCA!D350,2),1,0)</f>
        <v>0</v>
      </c>
      <c r="H323" s="51">
        <f>IF(ROUND(BILANCA!E224,2)&lt;ROUND(BILANCA!E350,2),1,0)</f>
        <v>0</v>
      </c>
      <c r="I323" s="51"/>
      <c r="J323" s="51"/>
      <c r="K323" s="51"/>
      <c r="L323" s="51"/>
      <c r="M323" s="51"/>
      <c r="N323" s="51"/>
      <c r="O323" s="51"/>
      <c r="P323" s="51"/>
    </row>
    <row r="324" spans="1:16" ht="19.5" customHeight="1" x14ac:dyDescent="0.2">
      <c r="A324" s="105">
        <v>36</v>
      </c>
      <c r="B324" s="106" t="str">
        <f t="shared" si="26"/>
        <v>O.K.</v>
      </c>
      <c r="C324" s="136" t="s">
        <v>3635</v>
      </c>
      <c r="D324" s="95"/>
      <c r="E324" s="51">
        <f t="shared" si="27"/>
        <v>0</v>
      </c>
      <c r="F324" s="51">
        <f t="shared" si="28"/>
        <v>0</v>
      </c>
      <c r="G324" s="51">
        <f>IF(ROUND(BILANCA!D225,2)&lt;ROUND(SUM(BILANCA!D351:'BILANCA'!D352),2),1,0)</f>
        <v>0</v>
      </c>
      <c r="H324" s="51">
        <f>IF(ROUND(BILANCA!E225,2)&lt;ROUND(SUM(BILANCA!E351:'BILANCA'!E352),2),1,0)</f>
        <v>0</v>
      </c>
      <c r="I324" s="51"/>
      <c r="J324" s="51"/>
      <c r="K324" s="51"/>
      <c r="L324" s="51"/>
      <c r="M324" s="51"/>
      <c r="N324" s="51"/>
      <c r="O324" s="51"/>
      <c r="P324" s="51"/>
    </row>
    <row r="325" spans="1:16" ht="19.5" customHeight="1" x14ac:dyDescent="0.2">
      <c r="A325" s="105">
        <v>37</v>
      </c>
      <c r="B325" s="106" t="str">
        <f t="shared" si="26"/>
        <v>O.K.</v>
      </c>
      <c r="C325" s="136" t="s">
        <v>3636</v>
      </c>
      <c r="D325" s="95"/>
      <c r="E325" s="51">
        <f t="shared" si="27"/>
        <v>0</v>
      </c>
      <c r="F325" s="51">
        <f t="shared" si="28"/>
        <v>0</v>
      </c>
      <c r="G325" s="51">
        <f>IF(ROUND(BILANCA!D226,2)&lt;ROUND(BILANCA!D353,2),1,0)</f>
        <v>0</v>
      </c>
      <c r="H325" s="51">
        <f>IF(ROUND(BILANCA!E226,2)&lt;ROUND(BILANCA!E353,2),1,0)</f>
        <v>0</v>
      </c>
      <c r="I325" s="51"/>
      <c r="J325" s="51"/>
      <c r="K325" s="51"/>
      <c r="L325" s="51"/>
      <c r="M325" s="51"/>
      <c r="N325" s="51"/>
      <c r="O325" s="51"/>
      <c r="P325" s="51"/>
    </row>
    <row r="326" spans="1:16" ht="19.5" customHeight="1" x14ac:dyDescent="0.2">
      <c r="A326" s="105">
        <v>38</v>
      </c>
      <c r="B326" s="106" t="str">
        <f t="shared" ref="B326:B329" si="29">IF(E326=1,"Pogreška",IF(F326=1,"Provjera","O.K."))</f>
        <v>O.K.</v>
      </c>
      <c r="C326" s="136" t="s">
        <v>3637</v>
      </c>
      <c r="D326" s="95"/>
      <c r="E326" s="51">
        <f t="shared" ref="E326:E329" si="30">MAX(G326:K326)</f>
        <v>0</v>
      </c>
      <c r="F326" s="51">
        <f t="shared" ref="F326:F329" si="31">MAX(L326:O326)</f>
        <v>0</v>
      </c>
      <c r="G326" s="51">
        <f>IF(ROUND(BILANCA!D227,2)&lt;ROUND(SUM(BILANCA!D354:'BILANCA'!D355),2),1,0)</f>
        <v>0</v>
      </c>
      <c r="H326" s="51">
        <f>IF(ROUND(BILANCA!E227,2)&lt;ROUND(SUM(BILANCA!E354:'BILANCA'!E355),2),1,0)</f>
        <v>0</v>
      </c>
      <c r="I326" s="51"/>
      <c r="J326" s="51"/>
      <c r="K326" s="51"/>
      <c r="L326" s="51"/>
      <c r="M326" s="51"/>
      <c r="N326" s="51"/>
      <c r="O326" s="51"/>
      <c r="P326" s="51"/>
    </row>
    <row r="327" spans="1:16" ht="19.5" customHeight="1" x14ac:dyDescent="0.2">
      <c r="A327" s="105">
        <v>39</v>
      </c>
      <c r="B327" s="106" t="str">
        <f t="shared" si="29"/>
        <v>O.K.</v>
      </c>
      <c r="C327" s="136" t="s">
        <v>3638</v>
      </c>
      <c r="D327" s="95"/>
      <c r="E327" s="51">
        <f t="shared" si="30"/>
        <v>0</v>
      </c>
      <c r="F327" s="51">
        <f t="shared" si="31"/>
        <v>0</v>
      </c>
      <c r="G327" s="51">
        <f>IF(ROUND(BILANCA!D242,2)&lt;ROUND(SUM(BILANCA!D356:'BILANCA'!D357),2),1,0)</f>
        <v>0</v>
      </c>
      <c r="H327" s="51">
        <f>IF(ROUND(BILANCA!E242,2)&lt;ROUND(SUM(BILANCA!E356:'BILANCA'!E357),2),1,0)</f>
        <v>0</v>
      </c>
      <c r="I327" s="51"/>
      <c r="J327" s="51"/>
      <c r="K327" s="51"/>
      <c r="L327" s="51"/>
      <c r="M327" s="51"/>
      <c r="N327" s="51"/>
      <c r="O327" s="51"/>
      <c r="P327" s="51"/>
    </row>
    <row r="328" spans="1:16" ht="19.5" customHeight="1" x14ac:dyDescent="0.2">
      <c r="A328" s="105">
        <v>40</v>
      </c>
      <c r="B328" s="106" t="str">
        <f t="shared" si="29"/>
        <v>O.K.</v>
      </c>
      <c r="C328" s="136" t="s">
        <v>3639</v>
      </c>
      <c r="D328" s="95"/>
      <c r="E328" s="51">
        <f t="shared" si="30"/>
        <v>0</v>
      </c>
      <c r="F328" s="51">
        <f t="shared" si="31"/>
        <v>0</v>
      </c>
      <c r="G328" s="51">
        <f>IF(ROUND(BILANCA!D243,2)&lt;ROUND(BILANCA!D358,2),1,0)</f>
        <v>0</v>
      </c>
      <c r="H328" s="51">
        <f>IF(ROUND(BILANCA!E243,2)&lt;ROUND(BILANCA!E358,2),1,0)</f>
        <v>0</v>
      </c>
      <c r="I328" s="51"/>
      <c r="J328" s="51"/>
      <c r="K328" s="51"/>
      <c r="L328" s="51"/>
      <c r="M328" s="51"/>
      <c r="N328" s="51"/>
      <c r="O328" s="51"/>
      <c r="P328" s="51"/>
    </row>
    <row r="329" spans="1:16" ht="19.5" customHeight="1" x14ac:dyDescent="0.2">
      <c r="A329" s="105">
        <v>41</v>
      </c>
      <c r="B329" s="106" t="str">
        <f t="shared" si="29"/>
        <v>O.K.</v>
      </c>
      <c r="C329" s="136" t="s">
        <v>3640</v>
      </c>
      <c r="D329" s="95"/>
      <c r="E329" s="51">
        <f t="shared" si="30"/>
        <v>0</v>
      </c>
      <c r="F329" s="51">
        <f t="shared" si="31"/>
        <v>0</v>
      </c>
      <c r="G329" s="51">
        <f>IF(ROUND(BILANCA!D244,2)&lt;ROUND(SUM(BILANCA!D359:'BILANCA'!D360),2),1,0)</f>
        <v>0</v>
      </c>
      <c r="H329" s="51">
        <f>IF(ROUND(BILANCA!E244,2)&lt;ROUND(SUM(BILANCA!E359:'BILANCA'!E360),2),1,0)</f>
        <v>0</v>
      </c>
      <c r="I329" s="51"/>
      <c r="J329" s="51"/>
      <c r="K329" s="51"/>
      <c r="L329" s="51"/>
      <c r="M329" s="51"/>
      <c r="N329" s="51"/>
      <c r="O329" s="51"/>
      <c r="P329" s="51"/>
    </row>
    <row r="330" spans="1:16" ht="19.5" customHeight="1" x14ac:dyDescent="0.2">
      <c r="A330" s="105">
        <v>42</v>
      </c>
      <c r="B330" s="106" t="str">
        <f t="shared" si="24"/>
        <v>O.K.</v>
      </c>
      <c r="C330" s="136" t="s">
        <v>3641</v>
      </c>
      <c r="D330" s="95"/>
      <c r="E330" s="51">
        <f t="shared" si="25"/>
        <v>0</v>
      </c>
      <c r="F330" s="51">
        <f t="shared" si="21"/>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43</v>
      </c>
      <c r="B331" s="106" t="str">
        <f>IF(E331=1,"Pogreška",IF(F331=1,"Provjera","O.K."))</f>
        <v>O.K.</v>
      </c>
      <c r="C331" s="136" t="s">
        <v>3642</v>
      </c>
      <c r="D331" s="95"/>
      <c r="E331" s="51">
        <f>MAX(G331:K331)</f>
        <v>0</v>
      </c>
      <c r="F331" s="51">
        <f>MAX(L331:O331)</f>
        <v>0</v>
      </c>
      <c r="G331" s="51">
        <f>IF(ROUND(BILANCA!D229,2)&lt;ROUND(BILANCA!D362,2),1,0)</f>
        <v>0</v>
      </c>
      <c r="H331" s="51">
        <f>IF(ROUND(BILANCA!E229,2)&lt;ROUND(BILANCA!E362,2),1,0)</f>
        <v>0</v>
      </c>
      <c r="I331" s="51"/>
      <c r="J331" s="51"/>
      <c r="K331" s="51"/>
      <c r="L331" s="51"/>
      <c r="M331" s="51"/>
      <c r="N331" s="51"/>
      <c r="O331" s="51"/>
      <c r="P331" s="51"/>
    </row>
    <row r="332" spans="1:16" ht="19.5" customHeight="1" x14ac:dyDescent="0.2">
      <c r="A332" s="105">
        <v>44</v>
      </c>
      <c r="B332" s="106" t="str">
        <f t="shared" si="24"/>
        <v>O.K.</v>
      </c>
      <c r="C332" s="136" t="s">
        <v>3643</v>
      </c>
      <c r="D332" s="95"/>
      <c r="E332" s="51">
        <f t="shared" si="25"/>
        <v>0</v>
      </c>
      <c r="F332" s="51">
        <f t="shared" si="21"/>
        <v>0</v>
      </c>
      <c r="G332" s="51">
        <f>IF(ROUND(BILANCA!D245,2)&lt;ROUND(BILANCA!D363,2),1,0)</f>
        <v>0</v>
      </c>
      <c r="H332" s="51">
        <f>IF(ROUND(BILANCA!E245,2)&lt;ROUND(BILANCA!E363,2),1,0)</f>
        <v>0</v>
      </c>
      <c r="I332" s="51"/>
      <c r="J332" s="51"/>
      <c r="K332" s="51"/>
      <c r="L332" s="51"/>
      <c r="M332" s="51"/>
      <c r="N332" s="51"/>
      <c r="O332" s="51"/>
      <c r="P332" s="51"/>
    </row>
    <row r="333" spans="1:16" ht="19.5" customHeight="1" x14ac:dyDescent="0.2">
      <c r="A333" s="105">
        <v>45</v>
      </c>
      <c r="B333" s="106" t="str">
        <f>IF(E333=1,"Pogreška",IF(F333=1,"Provjera","O.K."))</f>
        <v>O.K.</v>
      </c>
      <c r="C333" s="136" t="s">
        <v>3644</v>
      </c>
      <c r="D333" s="95"/>
      <c r="E333" s="51">
        <f>MAX(G333:K333)</f>
        <v>0</v>
      </c>
      <c r="F333" s="51">
        <f>MAX(L333:O333)</f>
        <v>0</v>
      </c>
      <c r="G333" s="51">
        <f>IF(ROUND(BILANCA!D246,2)&lt;ROUND(BILANCA!D364,2),1,0)</f>
        <v>0</v>
      </c>
      <c r="H333" s="51">
        <f>IF(ROUND(BILANCA!E246,2)&lt;ROUND(BILANCA!E364,2),1,0)</f>
        <v>0</v>
      </c>
      <c r="I333" s="51"/>
      <c r="J333" s="51"/>
      <c r="K333" s="51"/>
      <c r="L333" s="51"/>
      <c r="M333" s="51"/>
      <c r="N333" s="51"/>
      <c r="O333" s="51"/>
      <c r="P333" s="51"/>
    </row>
    <row r="334" spans="1:16" ht="36" customHeight="1" x14ac:dyDescent="0.2">
      <c r="A334" s="105">
        <v>52</v>
      </c>
      <c r="B334" s="106" t="str">
        <f>IF(E334=1,"Pogreška",IF(F334=1,"Provjera","O.K."))</f>
        <v>O.K.</v>
      </c>
      <c r="C334" s="136" t="s">
        <v>3645</v>
      </c>
      <c r="D334" s="95"/>
      <c r="E334" s="51">
        <f>MAX(G334:K334)</f>
        <v>0</v>
      </c>
      <c r="F334" s="51">
        <f>MAX(L334:O334)</f>
        <v>0</v>
      </c>
      <c r="G334" s="51">
        <f>IF(AND(M3="DA",OR(ISBLANK(BILANCA!D381),ISBLANK(BILANCA!D382),ISBLANK(BILANCA!D383),ISBLANK(BILANCA!D384),ISBLANK(BILANCA!D385),ISBLANK(BILANCA!D386))),1,0)</f>
        <v>0</v>
      </c>
      <c r="H334" s="51">
        <f>IF(AND(M3="DA",OR(ISBLANK(BILANCA!E381),ISBLANK(BILANCA!E382),ISBLANK(BILANCA!E383),ISBLANK(BILANCA!E384),ISBLANK(BILANCA!E385),ISBLANK(BILANCA!E386))),1,0)</f>
        <v>0</v>
      </c>
      <c r="I334" s="51"/>
      <c r="J334" s="51"/>
      <c r="K334" s="51"/>
      <c r="L334" s="51"/>
      <c r="M334" s="51"/>
      <c r="N334" s="51"/>
      <c r="O334" s="51"/>
      <c r="P334" s="51"/>
    </row>
    <row r="335" spans="1:16" ht="19.5" customHeight="1" x14ac:dyDescent="0.2">
      <c r="A335" s="105">
        <v>53</v>
      </c>
      <c r="B335" s="106" t="str">
        <f>IF(E335=1,"Pogreška",IF(F335=1,"Provjera","O.K."))</f>
        <v>O.K.</v>
      </c>
      <c r="C335" s="136" t="s">
        <v>3646</v>
      </c>
      <c r="D335" s="95"/>
      <c r="E335" s="51">
        <f>MAX(G335:K335)</f>
        <v>0</v>
      </c>
      <c r="F335" s="51">
        <f>MAX(L335:O335)</f>
        <v>0</v>
      </c>
      <c r="G335" s="51">
        <f>IF(ABS(BILANCA!D298-SUM(BILANCA!D387:D397))&gt;0.001,1,0)</f>
        <v>0</v>
      </c>
      <c r="H335" s="51">
        <f>IF(ABS(BILANCA!E298-SUM(BILANCA!E387:E397))&gt;0.001,1,0)</f>
        <v>0</v>
      </c>
      <c r="I335" s="51"/>
      <c r="J335" s="51"/>
      <c r="K335" s="51"/>
      <c r="L335" s="51"/>
      <c r="M335" s="51"/>
      <c r="N335" s="51"/>
      <c r="O335" s="51"/>
      <c r="P335" s="51"/>
    </row>
    <row r="336" spans="1:16" ht="19.5" customHeight="1" x14ac:dyDescent="0.2">
      <c r="A336" s="105">
        <v>22</v>
      </c>
      <c r="B336" s="106" t="str">
        <f t="shared" si="24"/>
        <v>O.K.</v>
      </c>
      <c r="C336" s="136" t="s">
        <v>3647</v>
      </c>
      <c r="D336" s="95"/>
      <c r="E336" s="51">
        <f t="shared" si="25"/>
        <v>0</v>
      </c>
      <c r="F336" s="51">
        <f t="shared" si="21"/>
        <v>0</v>
      </c>
      <c r="G336" s="51">
        <f>IF(ABS(BILANCA!D178-BILANCA!D336-BILANCA!D337)&gt;0.001,1,0)</f>
        <v>0</v>
      </c>
      <c r="H336" s="51">
        <f>IF(ABS(BILANCA!E178-BILANCA!E336-BILANCA!E337)&gt;0.001,1,0)</f>
        <v>0</v>
      </c>
      <c r="I336" s="51"/>
      <c r="J336" s="51"/>
      <c r="K336" s="51"/>
      <c r="L336" s="51"/>
      <c r="M336" s="51"/>
      <c r="N336" s="51"/>
      <c r="O336" s="51"/>
      <c r="P336" s="51"/>
    </row>
    <row r="337" spans="1:18" ht="19.5" customHeight="1" x14ac:dyDescent="0.2">
      <c r="A337" s="105">
        <v>23</v>
      </c>
      <c r="B337" s="106" t="str">
        <f t="shared" si="24"/>
        <v>O.K.</v>
      </c>
      <c r="C337" s="136" t="s">
        <v>3648</v>
      </c>
      <c r="D337" s="95"/>
      <c r="E337" s="51">
        <f t="shared" si="25"/>
        <v>0</v>
      </c>
      <c r="F337" s="51">
        <f t="shared" si="21"/>
        <v>0</v>
      </c>
      <c r="G337" s="51">
        <f>IF(ABS(BILANCA!D197-BILANCA!D338-BILANCA!D339)&gt;0.001,1,0)</f>
        <v>0</v>
      </c>
      <c r="H337" s="51">
        <f>IF(ABS(BILANCA!E197-BILANCA!E338-BILANCA!E339)&gt;0.001,1,0)</f>
        <v>0</v>
      </c>
      <c r="I337" s="51"/>
      <c r="J337" s="51"/>
      <c r="K337" s="51"/>
      <c r="L337" s="51"/>
      <c r="M337" s="51"/>
      <c r="N337" s="51"/>
      <c r="O337" s="51"/>
      <c r="P337" s="51"/>
    </row>
    <row r="338" spans="1:18" ht="19.5" customHeight="1" x14ac:dyDescent="0.2">
      <c r="A338" s="105">
        <v>24</v>
      </c>
      <c r="B338" s="106" t="str">
        <f t="shared" si="24"/>
        <v>O.K.</v>
      </c>
      <c r="C338" s="136" t="s">
        <v>3649</v>
      </c>
      <c r="D338" s="95"/>
      <c r="E338" s="51">
        <f t="shared" si="25"/>
        <v>0</v>
      </c>
      <c r="F338" s="51">
        <f t="shared" si="21"/>
        <v>0</v>
      </c>
      <c r="G338" s="51">
        <f>IF(ABS(BILANCA!D203-BILANCA!D340-BILANCA!D341)&gt;0.001,1,0)</f>
        <v>0</v>
      </c>
      <c r="H338" s="51">
        <f>IF(ABS(BILANCA!E203-BILANCA!E340-BILANCA!E341)&gt;0.001,1,0)</f>
        <v>0</v>
      </c>
      <c r="I338" s="51"/>
      <c r="J338" s="51"/>
      <c r="K338" s="51"/>
      <c r="L338" s="51"/>
      <c r="M338" s="51"/>
      <c r="N338" s="51"/>
      <c r="O338" s="51"/>
      <c r="P338" s="51"/>
    </row>
    <row r="339" spans="1:18" ht="19.5" customHeight="1" x14ac:dyDescent="0.2">
      <c r="A339" s="105">
        <v>25</v>
      </c>
      <c r="B339" s="106" t="str">
        <f t="shared" si="24"/>
        <v>O.K.</v>
      </c>
      <c r="C339" s="136" t="s">
        <v>3650</v>
      </c>
      <c r="D339" s="95"/>
      <c r="E339" s="51">
        <f t="shared" si="25"/>
        <v>0</v>
      </c>
      <c r="F339" s="51">
        <f t="shared" si="21"/>
        <v>0</v>
      </c>
      <c r="G339" s="51">
        <f>IF(ABS(BILANCA!D219-BILANCA!D342-BILANCA!D343)&gt;0.001,1,0)</f>
        <v>0</v>
      </c>
      <c r="H339" s="51">
        <f>IF(ABS(BILANCA!E219-BILANCA!E342-BILANCA!E343)&gt;0.001,1,0)</f>
        <v>0</v>
      </c>
      <c r="I339" s="51"/>
      <c r="J339" s="51"/>
      <c r="K339" s="51"/>
      <c r="L339" s="51"/>
      <c r="M339" s="51"/>
      <c r="N339" s="51"/>
      <c r="O339" s="51"/>
      <c r="P339" s="51"/>
    </row>
    <row r="340" spans="1:18" ht="19.5" customHeight="1" x14ac:dyDescent="0.2">
      <c r="A340" s="105">
        <v>54</v>
      </c>
      <c r="B340" s="106" t="str">
        <f t="shared" si="24"/>
        <v>O.K.</v>
      </c>
      <c r="C340" s="136" t="s">
        <v>3651</v>
      </c>
      <c r="D340" s="95"/>
      <c r="E340" s="51">
        <f>MAX(G340:K340)</f>
        <v>0</v>
      </c>
      <c r="F340" s="51">
        <f>MAX(L340:O340)</f>
        <v>0</v>
      </c>
      <c r="G340" s="51">
        <f>IF(ABS(BILANCA!D247-SUM(BILANCA!D365:D380))&gt;0.001,1,0)</f>
        <v>0</v>
      </c>
      <c r="H340" s="51">
        <f>IF(ABS(BILANCA!E247-SUM(BILANCA!E365:E380))&gt;0.001,1,0)</f>
        <v>0</v>
      </c>
      <c r="I340" s="51"/>
      <c r="J340" s="51"/>
      <c r="K340" s="51"/>
      <c r="L340" s="51"/>
      <c r="M340" s="51"/>
      <c r="N340" s="51"/>
      <c r="O340" s="51"/>
      <c r="P340" s="51"/>
    </row>
    <row r="341" spans="1:18" ht="30" customHeight="1" x14ac:dyDescent="0.2">
      <c r="A341" s="105">
        <v>55</v>
      </c>
      <c r="B341" s="106" t="str">
        <f>IF(E341=1,"Pogreška",IF(F341=1,"Provjera","O.K."))</f>
        <v>O.K.</v>
      </c>
      <c r="C341" s="299" t="s">
        <v>3652</v>
      </c>
      <c r="D341" s="95"/>
      <c r="E341" s="51">
        <f>MAX(G341:K341)</f>
        <v>0</v>
      </c>
      <c r="F341" s="51">
        <f>MAX(L341:O341)</f>
        <v>0</v>
      </c>
      <c r="G341" s="51"/>
      <c r="H341" s="51"/>
      <c r="I341" s="51"/>
      <c r="J341" s="51"/>
      <c r="K341" s="51"/>
      <c r="L341" s="51">
        <f>IF(AND(BILANCA!D74&gt;0,BILANCA!D73=0),1,0)</f>
        <v>0</v>
      </c>
      <c r="M341" s="51">
        <f>IF(AND(BILANCA!E74&gt;0,BILANCA!E73=0),1,0)</f>
        <v>0</v>
      </c>
      <c r="N341" s="51"/>
      <c r="O341" s="51"/>
      <c r="P341" s="51"/>
      <c r="R341" s="298"/>
    </row>
    <row r="342" spans="1:18" ht="19.5" customHeight="1" x14ac:dyDescent="0.2">
      <c r="A342" s="387" t="s">
        <v>1982</v>
      </c>
      <c r="B342" s="388"/>
      <c r="C342" s="389"/>
      <c r="D342" s="95"/>
      <c r="E342" s="51">
        <f>SUM(E343:E344)</f>
        <v>0</v>
      </c>
      <c r="F342" s="51">
        <f>SUM(F343:F344)</f>
        <v>0</v>
      </c>
      <c r="G342" s="51"/>
      <c r="H342" s="51"/>
      <c r="I342" s="51"/>
      <c r="J342" s="51"/>
      <c r="K342" s="51"/>
      <c r="L342" s="51"/>
      <c r="M342" s="51"/>
      <c r="N342" s="51"/>
      <c r="O342" s="51"/>
      <c r="P342" s="51"/>
    </row>
    <row r="343" spans="1:18" ht="30" customHeight="1" x14ac:dyDescent="0.2">
      <c r="A343" s="105">
        <v>1</v>
      </c>
      <c r="B343" s="106" t="str">
        <f t="shared" ref="B343:B344" si="32">IF(E343=1,"Pogreška",IF(F343=1,"Provjera","O.K."))</f>
        <v>O.K.</v>
      </c>
      <c r="C343" s="225" t="s">
        <v>3609</v>
      </c>
      <c r="D343" s="95"/>
      <c r="E343" s="51">
        <f t="shared" ref="E343:E344" si="33">MAX(G343:K343)</f>
        <v>0</v>
      </c>
      <c r="F343" s="51">
        <f t="shared" ref="F343:F344" si="34">MAX(L343:O343)</f>
        <v>0</v>
      </c>
      <c r="G343" s="51">
        <f>IF(MIN(OBVEZE!D5:D109)&lt;-0.001,1,0)</f>
        <v>0</v>
      </c>
      <c r="H343" s="51"/>
      <c r="I343" s="51"/>
      <c r="J343" s="51"/>
      <c r="K343" s="51"/>
      <c r="L343" s="51"/>
      <c r="M343" s="51"/>
      <c r="N343" s="51"/>
      <c r="O343" s="51"/>
      <c r="P343" s="51"/>
    </row>
    <row r="344" spans="1:18" ht="42" customHeight="1" x14ac:dyDescent="0.2">
      <c r="A344" s="105">
        <v>2</v>
      </c>
      <c r="B344" s="106" t="str">
        <f t="shared" si="32"/>
        <v>O.K.</v>
      </c>
      <c r="C344" s="90" t="s">
        <v>3653</v>
      </c>
      <c r="D344" s="95"/>
      <c r="E344" s="51">
        <f t="shared" si="33"/>
        <v>0</v>
      </c>
      <c r="F344" s="51">
        <f t="shared" si="34"/>
        <v>0</v>
      </c>
      <c r="G344" s="51">
        <f>IF(ROUND(OBVEZE!D44,2)&lt;&gt;ROUND(OBVEZE!D45+OBVEZE!D104,2),1,0)</f>
        <v>0</v>
      </c>
      <c r="H344" s="51"/>
      <c r="I344" s="51"/>
      <c r="J344" s="51"/>
      <c r="K344" s="51"/>
      <c r="L344" s="51"/>
      <c r="M344" s="51"/>
      <c r="N344" s="51"/>
      <c r="O344" s="51"/>
      <c r="P344" s="51"/>
    </row>
    <row r="345" spans="1:18" ht="19.5" customHeight="1" x14ac:dyDescent="0.2">
      <c r="A345" s="387" t="s">
        <v>1981</v>
      </c>
      <c r="B345" s="388"/>
      <c r="C345" s="389"/>
      <c r="D345" s="95"/>
      <c r="E345" s="51">
        <f>SUM(E346:E346)</f>
        <v>0</v>
      </c>
      <c r="F345" s="51">
        <f>SUM(F346:F346)</f>
        <v>0</v>
      </c>
      <c r="G345" s="51"/>
      <c r="H345" s="51"/>
      <c r="I345" s="51"/>
      <c r="J345" s="51"/>
      <c r="K345" s="51"/>
      <c r="L345" s="51"/>
      <c r="M345" s="51"/>
      <c r="N345" s="51"/>
      <c r="O345" s="51"/>
      <c r="P345" s="51"/>
    </row>
    <row r="346" spans="1:18" ht="30" customHeight="1" x14ac:dyDescent="0.2">
      <c r="A346" s="105">
        <v>1</v>
      </c>
      <c r="B346" s="106" t="str">
        <f>IF(E346=1,"Pogreška",IF(F346=1,"Provjera","O.K."))</f>
        <v>O.K.</v>
      </c>
      <c r="C346" s="90" t="s">
        <v>3609</v>
      </c>
      <c r="D346" s="95"/>
      <c r="E346" s="51">
        <f>MAX(G346:K346)</f>
        <v>0</v>
      </c>
      <c r="F346" s="51">
        <f>MAX(L346:O346)</f>
        <v>0</v>
      </c>
      <c r="G346" s="51">
        <f>IF(MIN('P-VRIO'!D5:E48)&lt;-0.001,1,0)</f>
        <v>0</v>
      </c>
      <c r="H346" s="51"/>
      <c r="I346" s="51"/>
      <c r="J346" s="51"/>
      <c r="K346" s="51"/>
      <c r="L346" s="51"/>
      <c r="M346" s="51"/>
      <c r="N346" s="51"/>
      <c r="O346" s="51"/>
      <c r="P346" s="51"/>
    </row>
    <row r="347" spans="1:18" ht="19.5" customHeight="1" x14ac:dyDescent="0.2">
      <c r="A347" s="387" t="s">
        <v>3654</v>
      </c>
      <c r="B347" s="388"/>
      <c r="C347" s="389"/>
      <c r="D347" s="95"/>
      <c r="E347" s="51">
        <f>SUM(E348)</f>
        <v>0</v>
      </c>
      <c r="F347" s="51">
        <f>SUM(F348)</f>
        <v>0</v>
      </c>
      <c r="G347" s="51"/>
      <c r="H347" s="51"/>
      <c r="I347" s="51"/>
      <c r="J347" s="51"/>
      <c r="K347" s="51"/>
      <c r="L347" s="51"/>
      <c r="M347" s="51"/>
      <c r="N347" s="51"/>
      <c r="O347" s="51"/>
      <c r="P347" s="51"/>
    </row>
    <row r="348" spans="1:18" ht="30" customHeight="1" x14ac:dyDescent="0.2">
      <c r="A348" s="120">
        <v>1</v>
      </c>
      <c r="B348" s="121" t="str">
        <f>IF(E348=1,"Pogreška",IF(F348=1,"Provjera","O.K."))</f>
        <v>O.K.</v>
      </c>
      <c r="C348" s="122" t="s">
        <v>3609</v>
      </c>
      <c r="D348" s="95"/>
      <c r="E348" s="51">
        <f>MAX(G348:K348)</f>
        <v>0</v>
      </c>
      <c r="F348" s="51">
        <f>MAX(L348:O348)</f>
        <v>0</v>
      </c>
      <c r="G348" s="51">
        <f>IF(MIN('RAS-funkcijski'!D5:E141)&lt;-0.001,1,0)</f>
        <v>0</v>
      </c>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2.75"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1.25" customHeight="1" x14ac:dyDescent="0.2">
      <c r="A1048" s="93"/>
      <c r="B1048" s="94"/>
      <c r="C1048" s="62"/>
      <c r="D1048" s="95"/>
      <c r="E1048" s="51"/>
      <c r="F1048" s="51"/>
      <c r="G1048" s="51"/>
      <c r="H1048" s="51"/>
      <c r="I1048" s="51"/>
      <c r="J1048" s="51"/>
      <c r="K1048" s="51"/>
      <c r="L1048" s="51"/>
      <c r="M1048" s="51"/>
      <c r="N1048" s="51"/>
      <c r="O1048" s="51"/>
      <c r="P1048" s="51"/>
    </row>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75" customHeight="1" x14ac:dyDescent="0.2"/>
    <row r="1478" spans="10:12" ht="15" customHeight="1" x14ac:dyDescent="0.2">
      <c r="J1478" s="40">
        <f>IF(AND(C1478=0,D1478),1,0)</f>
        <v>1</v>
      </c>
      <c r="L1478" s="40">
        <f>IF(C1478&lt;&gt;0,1,0)</f>
        <v>0</v>
      </c>
    </row>
    <row r="1479" spans="10:12" ht="15" customHeight="1" x14ac:dyDescent="0.2">
      <c r="J1479" s="41" t="s">
        <v>3655</v>
      </c>
    </row>
    <row r="1480" spans="10:12" ht="15.75" customHeight="1" x14ac:dyDescent="0.2"/>
    <row r="1481" spans="10:12" ht="15" customHeight="1" x14ac:dyDescent="0.2">
      <c r="K1481" s="40">
        <f>IF(ABS(OBVEZE!D44-OBVEZE!D45-OBVEZE!D104)&gt;0,1,0)</f>
        <v>1</v>
      </c>
    </row>
  </sheetData>
  <sheetProtection algorithmName="SHA-512" hashValue="lARDkc/OagJldwMDNoJxr7np67bb5z7JymqZfxMlXZd/1dtyTls5lI3c8pe0begNJd4SKmHRRIun2pnOO8FZyA==" saltValue="uVlM84ZSNR5IC09jyZqy4g==" spinCount="100000" sheet="1" selectLockedCells="1"/>
  <mergeCells count="9">
    <mergeCell ref="A347:C347"/>
    <mergeCell ref="A298:C298"/>
    <mergeCell ref="A342:C342"/>
    <mergeCell ref="A345:C345"/>
    <mergeCell ref="A1:D1"/>
    <mergeCell ref="A2:D2"/>
    <mergeCell ref="A4:C4"/>
    <mergeCell ref="A14:C14"/>
    <mergeCell ref="A23:C23"/>
  </mergeCells>
  <conditionalFormatting sqref="B5:B13">
    <cfRule type="cellIs" dxfId="13" priority="16" operator="equal">
      <formula>"Provjera"</formula>
    </cfRule>
    <cfRule type="cellIs" dxfId="12" priority="18" operator="equal">
      <formula>"Pogreška"</formula>
    </cfRule>
  </conditionalFormatting>
  <conditionalFormatting sqref="B15:B22">
    <cfRule type="cellIs" dxfId="11" priority="7" operator="equal">
      <formula>"Pogreška"</formula>
    </cfRule>
    <cfRule type="cellIs" dxfId="10" priority="8" operator="equal">
      <formula>"Provjera"</formula>
    </cfRule>
  </conditionalFormatting>
  <conditionalFormatting sqref="B24:B297">
    <cfRule type="cellIs" dxfId="9" priority="13" operator="equal">
      <formula>"Provjera"</formula>
    </cfRule>
    <cfRule type="cellIs" dxfId="8" priority="14" operator="equal">
      <formula>"Pogreška"</formula>
    </cfRule>
  </conditionalFormatting>
  <conditionalFormatting sqref="B299:B341">
    <cfRule type="cellIs" dxfId="7" priority="1" operator="equal">
      <formula>"Provjera"</formula>
    </cfRule>
    <cfRule type="cellIs" dxfId="6" priority="2" operator="equal">
      <formula>"Pogreška"</formula>
    </cfRule>
  </conditionalFormatting>
  <conditionalFormatting sqref="B343:B344">
    <cfRule type="cellIs" dxfId="5" priority="3" operator="equal">
      <formula>"Pogreška"</formula>
    </cfRule>
    <cfRule type="cellIs" dxfId="4" priority="6" operator="equal">
      <formula>"Provjera"</formula>
    </cfRule>
  </conditionalFormatting>
  <conditionalFormatting sqref="B346">
    <cfRule type="cellIs" dxfId="3" priority="5" operator="equal">
      <formula>"Provjera"</formula>
    </cfRule>
    <cfRule type="cellIs" dxfId="2" priority="17" operator="equal">
      <formula>"Pogreška"</formula>
    </cfRule>
  </conditionalFormatting>
  <conditionalFormatting sqref="B348">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KONTOMARA-2</cp:lastModifiedBy>
  <cp:lastPrinted>2025-11-26T12:43:51Z</cp:lastPrinted>
  <dcterms:created xsi:type="dcterms:W3CDTF">2022-04-01T05:14:30Z</dcterms:created>
  <dcterms:modified xsi:type="dcterms:W3CDTF">2026-01-29T15:29:22Z</dcterms:modified>
</cp:coreProperties>
</file>